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8700" activeTab="0"/>
  </bookViews>
  <sheets>
    <sheet name="Tob Budget" sheetId="1" r:id="rId1"/>
    <sheet name="Tables" sheetId="2" r:id="rId2"/>
    <sheet name="Sheet3" sheetId="3" r:id="rId3"/>
  </sheets>
  <definedNames>
    <definedName name="_xlnm.Print_Area" localSheetId="1">'Tables'!$A$1:$F$56</definedName>
    <definedName name="_xlnm.Print_Area" localSheetId="0">'Tob Budget'!$A$1:$H$48</definedName>
  </definedNames>
  <calcPr fullCalcOnLoad="1"/>
</workbook>
</file>

<file path=xl/sharedStrings.xml><?xml version="1.0" encoding="utf-8"?>
<sst xmlns="http://schemas.openxmlformats.org/spreadsheetml/2006/main" count="150" uniqueCount="94">
  <si>
    <t>ITEM</t>
  </si>
  <si>
    <t>DESCRIPTION</t>
  </si>
  <si>
    <t>UNIT</t>
  </si>
  <si>
    <t>AMOUNT</t>
  </si>
  <si>
    <t>PRICE</t>
  </si>
  <si>
    <t>TOTAL</t>
  </si>
  <si>
    <t>YOUR</t>
  </si>
  <si>
    <t>FARM</t>
  </si>
  <si>
    <t>(#/AC)</t>
  </si>
  <si>
    <t>($/UNIT)</t>
  </si>
  <si>
    <t>($/AC)</t>
  </si>
  <si>
    <t>GROSS REVENUE</t>
  </si>
  <si>
    <t>Tobacco Sales</t>
  </si>
  <si>
    <t>lb</t>
  </si>
  <si>
    <t>VARIABLE COSTS</t>
  </si>
  <si>
    <t>Transplants</t>
  </si>
  <si>
    <t>Fertilization</t>
  </si>
  <si>
    <t>ton</t>
  </si>
  <si>
    <t>Sucker Control</t>
  </si>
  <si>
    <t>Cover crop</t>
  </si>
  <si>
    <t>Wheat</t>
  </si>
  <si>
    <t>hr</t>
  </si>
  <si>
    <t>Machinery</t>
  </si>
  <si>
    <t>Fuel/Oil, Repairs</t>
  </si>
  <si>
    <t>ac</t>
  </si>
  <si>
    <t>Interest</t>
  </si>
  <si>
    <t>$</t>
  </si>
  <si>
    <t>TOTAL VARIABLE COSTS</t>
  </si>
  <si>
    <t>RETURN OVER VARIABLE COSTS</t>
  </si>
  <si>
    <t xml:space="preserve"> </t>
  </si>
  <si>
    <t>3-Tier Barn</t>
  </si>
  <si>
    <t>Tobacco Sticks</t>
  </si>
  <si>
    <t>Depreciation, Insurance, Storage</t>
  </si>
  <si>
    <t>Depreciation, Insurance</t>
  </si>
  <si>
    <t>Depreciation at 8 years</t>
  </si>
  <si>
    <t>Barns, Machinery</t>
  </si>
  <si>
    <t>TOTAL FIXED COSTS</t>
  </si>
  <si>
    <t>Purchased</t>
  </si>
  <si>
    <t>RETURN TO LAND, OPERATOR LABOR AND MANAGEMENT</t>
  </si>
  <si>
    <t>Land</t>
  </si>
  <si>
    <t>Value of Land/Rental Cost</t>
  </si>
  <si>
    <t>RETURN TO OPERATORS LABOR AND MANAGEMENT</t>
  </si>
  <si>
    <t>Operator Labor</t>
  </si>
  <si>
    <t>Unpaid Operator and/or Family Labor</t>
  </si>
  <si>
    <t>hrs</t>
  </si>
  <si>
    <t>RETURN TO MANAGEMENT</t>
  </si>
  <si>
    <t>TABLE 1.</t>
  </si>
  <si>
    <t>PER ACRE RETURN OVER VARIABLE COSTS</t>
  </si>
  <si>
    <t xml:space="preserve">     AT VARYING YIELDS AND PRICES</t>
  </si>
  <si>
    <t>Yield per</t>
  </si>
  <si>
    <t>Acre</t>
  </si>
  <si>
    <t>Average Sale Price Per Pound</t>
  </si>
  <si>
    <t xml:space="preserve">      AT VARYING YIELDS AND PRICES</t>
  </si>
  <si>
    <t xml:space="preserve">  PER ACRE RETURN TO MANAGEMENT</t>
  </si>
  <si>
    <t>TABLE 2.</t>
  </si>
  <si>
    <t>Custom Hire</t>
  </si>
  <si>
    <t>Spraying (4 times)</t>
  </si>
  <si>
    <t>($/LB)</t>
  </si>
  <si>
    <t>TABLE 3</t>
  </si>
  <si>
    <t>PER POUND RETURN OVER VARIABLE COSTS</t>
  </si>
  <si>
    <t xml:space="preserve">       AT VARYING YIELDS AND PRICES</t>
  </si>
  <si>
    <t xml:space="preserve">                      Average Sale Price Per Pound</t>
  </si>
  <si>
    <t>TABLE 4</t>
  </si>
  <si>
    <t>PER POUND RETURN TO MANAGEMENT</t>
  </si>
  <si>
    <t>4,600 Plants per Acre</t>
  </si>
  <si>
    <t>Dark Fired</t>
  </si>
  <si>
    <t>Phosphorus - P</t>
  </si>
  <si>
    <t>Herbicides</t>
  </si>
  <si>
    <t>Insecticides</t>
  </si>
  <si>
    <t>Fungicides</t>
  </si>
  <si>
    <t>Trucking</t>
  </si>
  <si>
    <t>Crop Insurance</t>
  </si>
  <si>
    <t>6 months</t>
  </si>
  <si>
    <t xml:space="preserve"> bag</t>
  </si>
  <si>
    <t>_______</t>
  </si>
  <si>
    <t>Dolomite Lime - Spread</t>
  </si>
  <si>
    <t>certification</t>
  </si>
  <si>
    <t>** Potassium cost includes 100# muriate of potash (60# of K) + 380# sulphate of potash (190# of K)</t>
  </si>
  <si>
    <t>*** Labor cost allows for most of H2A related expenses</t>
  </si>
  <si>
    <t>**** Total GAP certification cost is estimated to be $300 to $700 per year per farm</t>
  </si>
  <si>
    <t>***** Fixed Costs are shown to provide long term information on all possible costs of production</t>
  </si>
  <si>
    <t>This budget is intended as a guide only. Each farm should adjust the estimated income and expenses as appropriate.</t>
  </si>
  <si>
    <t>Nitrogen - N*</t>
  </si>
  <si>
    <t>Potassium - K**</t>
  </si>
  <si>
    <t>Hired Labor***</t>
  </si>
  <si>
    <t>GAP****</t>
  </si>
  <si>
    <t>FIXED COSTS*****</t>
  </si>
  <si>
    <t>2022 ESTIMATED CONTRACTED TOBACCO COSTS AND RETURNS</t>
  </si>
  <si>
    <t>2022 Dark Air Cured Tobacco Budget - Sensitivity Tables</t>
  </si>
  <si>
    <t>* Nitrogen cost shown was reduced 10% presuming DAP is used as phosphorus source</t>
  </si>
  <si>
    <t>Dark Air Wrapper Tobacco</t>
  </si>
  <si>
    <t>DARK AIR/CT WRAPPER TOBACCO BUDGET</t>
  </si>
  <si>
    <t xml:space="preserve">Revised January 2022 - Alan B. Galloway, Area Farm Management Specialist, UT Extension, with input from Mitchell Richmond, UT Tobacco Extension Specialist, </t>
  </si>
  <si>
    <t>Andy Bailey, Dark Tobacco Specialist, UK,  Bob Pearce, Burley Tobacco Specialist, UK, and Will Snell, Ag Economist, UK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</si>
</sst>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4" xfId="0" applyNumberForma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0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right" indent="1"/>
    </xf>
    <xf numFmtId="164" fontId="2" fillId="0" borderId="0" xfId="0" applyNumberFormat="1" applyFont="1" applyBorder="1" applyAlignment="1">
      <alignment horizontal="right" indent="1"/>
    </xf>
    <xf numFmtId="164" fontId="7" fillId="0" borderId="0" xfId="0" applyNumberFormat="1" applyFont="1" applyBorder="1" applyAlignment="1">
      <alignment horizontal="right" indent="1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s://www.google.com/url?sa=i&amp;rct=j&amp;q=&amp;esrc=s&amp;source=images&amp;cd=&amp;cad=rja&amp;uact=8&amp;ved=2ahUKEwifj7ru0o_ZAhVDtlkKHUzDCYIQjRx6BAgAEAY&amp;url=https%3A%2F%2Fmarketing.ca.uky.edu%2Flogos&amp;psig=AOvVaw1UofyskhQkG6FSoF9njgdH&amp;ust=1517950060059568" TargetMode="External" /><Relationship Id="rId4" Type="http://schemas.openxmlformats.org/officeDocument/2006/relationships/hyperlink" Target="https://www.google.com/url?sa=i&amp;rct=j&amp;q=&amp;esrc=s&amp;source=images&amp;cd=&amp;cad=rja&amp;uact=8&amp;ved=2ahUKEwifj7ru0o_ZAhVDtlkKHUzDCYIQjRx6BAgAEAY&amp;url=https%3A%2F%2Fmarketing.ca.uky.edu%2Flogos&amp;psig=AOvVaw1UofyskhQkG6FSoF9njgdH&amp;ust=151795006005956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0</xdr:rowOff>
    </xdr:from>
    <xdr:to>
      <xdr:col>7</xdr:col>
      <xdr:colOff>476250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533400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42925"/>
          <a:ext cx="731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0</xdr:rowOff>
    </xdr:from>
    <xdr:to>
      <xdr:col>7</xdr:col>
      <xdr:colOff>590550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47625" y="942975"/>
          <a:ext cx="732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24</xdr:row>
      <xdr:rowOff>0</xdr:rowOff>
    </xdr:from>
    <xdr:to>
      <xdr:col>7</xdr:col>
      <xdr:colOff>571500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4772025"/>
          <a:ext cx="731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0</xdr:rowOff>
    </xdr:from>
    <xdr:to>
      <xdr:col>7</xdr:col>
      <xdr:colOff>571500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6134100"/>
          <a:ext cx="731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342900</xdr:colOff>
      <xdr:row>0</xdr:row>
      <xdr:rowOff>47625</xdr:rowOff>
    </xdr:from>
    <xdr:to>
      <xdr:col>5</xdr:col>
      <xdr:colOff>219075</xdr:colOff>
      <xdr:row>0</xdr:row>
      <xdr:rowOff>304800</xdr:rowOff>
    </xdr:to>
    <xdr:pic>
      <xdr:nvPicPr>
        <xdr:cNvPr id="6" name="irc_mi" descr="Image result for uk extension log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476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15.8515625" style="0" customWidth="1"/>
    <col min="2" max="2" width="31.28125" style="0" customWidth="1"/>
    <col min="3" max="3" width="7.7109375" style="0" customWidth="1"/>
    <col min="4" max="4" width="12.00390625" style="0" customWidth="1"/>
    <col min="5" max="5" width="12.140625" style="8" customWidth="1"/>
    <col min="6" max="6" width="13.28125" style="8" customWidth="1"/>
    <col min="7" max="7" width="9.421875" style="8" customWidth="1"/>
    <col min="8" max="8" width="9.7109375" style="0" customWidth="1"/>
  </cols>
  <sheetData>
    <row r="1" ht="27" customHeight="1">
      <c r="A1" s="63" t="s">
        <v>91</v>
      </c>
    </row>
    <row r="2" spans="1:8" ht="15.75">
      <c r="A2" s="6" t="s">
        <v>87</v>
      </c>
      <c r="B2" s="5"/>
      <c r="C2" s="5"/>
      <c r="D2" s="5"/>
      <c r="E2" s="10"/>
      <c r="F2" s="42" t="s">
        <v>64</v>
      </c>
      <c r="G2" s="42"/>
      <c r="H2" s="16"/>
    </row>
    <row r="3" spans="1:8" ht="15.75">
      <c r="A3" s="44" t="s">
        <v>0</v>
      </c>
      <c r="B3" s="44" t="s">
        <v>1</v>
      </c>
      <c r="C3" s="44" t="s">
        <v>2</v>
      </c>
      <c r="D3" s="44" t="s">
        <v>3</v>
      </c>
      <c r="E3" s="45" t="s">
        <v>4</v>
      </c>
      <c r="F3" s="45" t="s">
        <v>5</v>
      </c>
      <c r="G3" s="45" t="s">
        <v>5</v>
      </c>
      <c r="H3" s="44" t="s">
        <v>6</v>
      </c>
    </row>
    <row r="4" spans="1:8" ht="15.75">
      <c r="A4" s="33"/>
      <c r="B4" s="33"/>
      <c r="C4" s="33"/>
      <c r="D4" s="33" t="s">
        <v>8</v>
      </c>
      <c r="E4" s="9" t="s">
        <v>9</v>
      </c>
      <c r="F4" s="9" t="s">
        <v>10</v>
      </c>
      <c r="G4" s="9" t="s">
        <v>57</v>
      </c>
      <c r="H4" s="33" t="s">
        <v>7</v>
      </c>
    </row>
    <row r="5" spans="1:8" ht="15.75">
      <c r="A5" s="1" t="s">
        <v>11</v>
      </c>
      <c r="B5" s="46"/>
      <c r="C5" s="46"/>
      <c r="D5" s="46"/>
      <c r="E5" s="47"/>
      <c r="F5" s="47"/>
      <c r="G5" s="47"/>
      <c r="H5" s="46"/>
    </row>
    <row r="6" spans="1:8" ht="15">
      <c r="A6" s="46" t="s">
        <v>12</v>
      </c>
      <c r="B6" s="46" t="s">
        <v>90</v>
      </c>
      <c r="C6" s="48" t="s">
        <v>13</v>
      </c>
      <c r="D6" s="48">
        <v>2000</v>
      </c>
      <c r="E6" s="49">
        <v>4</v>
      </c>
      <c r="F6" s="49">
        <f>+D6*E6</f>
        <v>8000</v>
      </c>
      <c r="G6" s="49">
        <f>+E6</f>
        <v>4</v>
      </c>
      <c r="H6" s="46" t="s">
        <v>74</v>
      </c>
    </row>
    <row r="7" spans="1:8" ht="15.75">
      <c r="A7" s="1" t="s">
        <v>14</v>
      </c>
      <c r="B7" s="46"/>
      <c r="C7" s="48"/>
      <c r="D7" s="48"/>
      <c r="E7" s="49"/>
      <c r="F7" s="49"/>
      <c r="G7" s="49"/>
      <c r="H7" s="46" t="s">
        <v>29</v>
      </c>
    </row>
    <row r="8" spans="1:8" ht="15">
      <c r="A8" s="50" t="s">
        <v>15</v>
      </c>
      <c r="B8" s="46" t="s">
        <v>37</v>
      </c>
      <c r="C8" s="48">
        <v>1000</v>
      </c>
      <c r="D8" s="48">
        <v>4.6</v>
      </c>
      <c r="E8" s="49">
        <v>52</v>
      </c>
      <c r="F8" s="49">
        <f aca="true" t="shared" si="0" ref="F8:F36">+D8*E8</f>
        <v>239.2</v>
      </c>
      <c r="G8" s="49">
        <f>F8/$D6</f>
        <v>0.1196</v>
      </c>
      <c r="H8" s="46" t="s">
        <v>74</v>
      </c>
    </row>
    <row r="9" spans="1:8" ht="15">
      <c r="A9" s="50" t="s">
        <v>16</v>
      </c>
      <c r="B9" s="46" t="s">
        <v>75</v>
      </c>
      <c r="C9" s="48" t="s">
        <v>17</v>
      </c>
      <c r="D9" s="48">
        <v>1</v>
      </c>
      <c r="E9" s="49">
        <v>25</v>
      </c>
      <c r="F9" s="49">
        <f t="shared" si="0"/>
        <v>25</v>
      </c>
      <c r="G9" s="49">
        <f>F9/$D6</f>
        <v>0.0125</v>
      </c>
      <c r="H9" s="46" t="s">
        <v>74</v>
      </c>
    </row>
    <row r="10" spans="1:8" ht="15">
      <c r="A10" s="46"/>
      <c r="B10" s="46" t="s">
        <v>82</v>
      </c>
      <c r="C10" s="48" t="s">
        <v>13</v>
      </c>
      <c r="D10" s="48">
        <v>300</v>
      </c>
      <c r="E10" s="49">
        <v>0.91</v>
      </c>
      <c r="F10" s="49">
        <f t="shared" si="0"/>
        <v>273</v>
      </c>
      <c r="G10" s="49">
        <f>F10/$D6</f>
        <v>0.1365</v>
      </c>
      <c r="H10" s="46" t="s">
        <v>74</v>
      </c>
    </row>
    <row r="11" spans="1:8" ht="15">
      <c r="A11" s="46"/>
      <c r="B11" s="46" t="s">
        <v>66</v>
      </c>
      <c r="C11" s="48" t="s">
        <v>13</v>
      </c>
      <c r="D11" s="48">
        <v>175</v>
      </c>
      <c r="E11" s="49">
        <v>0.98</v>
      </c>
      <c r="F11" s="49">
        <f t="shared" si="0"/>
        <v>171.5</v>
      </c>
      <c r="G11" s="49">
        <f>F11/$D6</f>
        <v>0.08575</v>
      </c>
      <c r="H11" s="46" t="s">
        <v>74</v>
      </c>
    </row>
    <row r="12" spans="1:8" ht="15">
      <c r="A12" s="46"/>
      <c r="B12" s="46" t="s">
        <v>83</v>
      </c>
      <c r="C12" s="48" t="s">
        <v>13</v>
      </c>
      <c r="D12" s="48">
        <v>250</v>
      </c>
      <c r="E12" s="49">
        <v>0.99</v>
      </c>
      <c r="F12" s="49">
        <f t="shared" si="0"/>
        <v>247.5</v>
      </c>
      <c r="G12" s="49">
        <f>F12/$D6</f>
        <v>0.12375</v>
      </c>
      <c r="H12" s="46" t="s">
        <v>74</v>
      </c>
    </row>
    <row r="13" spans="1:8" ht="15">
      <c r="A13" s="50" t="s">
        <v>67</v>
      </c>
      <c r="B13" s="46"/>
      <c r="C13" s="48" t="s">
        <v>24</v>
      </c>
      <c r="D13" s="48">
        <v>1</v>
      </c>
      <c r="E13" s="49">
        <v>44</v>
      </c>
      <c r="F13" s="49">
        <f t="shared" si="0"/>
        <v>44</v>
      </c>
      <c r="G13" s="49">
        <f>F13/$D6</f>
        <v>0.022</v>
      </c>
      <c r="H13" s="46" t="s">
        <v>74</v>
      </c>
    </row>
    <row r="14" spans="1:8" ht="15">
      <c r="A14" s="50" t="s">
        <v>68</v>
      </c>
      <c r="B14" s="46"/>
      <c r="C14" s="48" t="s">
        <v>24</v>
      </c>
      <c r="D14" s="48">
        <v>1</v>
      </c>
      <c r="E14" s="49">
        <v>210</v>
      </c>
      <c r="F14" s="49">
        <f t="shared" si="0"/>
        <v>210</v>
      </c>
      <c r="G14" s="49">
        <f>F14/$D6</f>
        <v>0.105</v>
      </c>
      <c r="H14" s="46" t="s">
        <v>74</v>
      </c>
    </row>
    <row r="15" spans="1:8" ht="15">
      <c r="A15" s="50" t="s">
        <v>69</v>
      </c>
      <c r="B15" s="46"/>
      <c r="C15" s="48" t="s">
        <v>24</v>
      </c>
      <c r="D15" s="48">
        <v>1</v>
      </c>
      <c r="E15" s="49">
        <v>70</v>
      </c>
      <c r="F15" s="49">
        <f t="shared" si="0"/>
        <v>70</v>
      </c>
      <c r="G15" s="49">
        <f>F15/$D6</f>
        <v>0.035</v>
      </c>
      <c r="H15" s="46" t="s">
        <v>74</v>
      </c>
    </row>
    <row r="16" spans="1:8" ht="15">
      <c r="A16" s="46" t="s">
        <v>18</v>
      </c>
      <c r="B16" s="46"/>
      <c r="C16" s="48" t="s">
        <v>24</v>
      </c>
      <c r="D16" s="48">
        <v>1</v>
      </c>
      <c r="E16" s="49">
        <v>140</v>
      </c>
      <c r="F16" s="49">
        <f t="shared" si="0"/>
        <v>140</v>
      </c>
      <c r="G16" s="49">
        <f>F16/$D6</f>
        <v>0.07</v>
      </c>
      <c r="H16" s="46" t="s">
        <v>74</v>
      </c>
    </row>
    <row r="17" spans="1:8" ht="15">
      <c r="A17" s="50" t="s">
        <v>19</v>
      </c>
      <c r="B17" s="46" t="s">
        <v>20</v>
      </c>
      <c r="C17" s="48" t="s">
        <v>73</v>
      </c>
      <c r="D17" s="48">
        <v>2</v>
      </c>
      <c r="E17" s="49">
        <v>11</v>
      </c>
      <c r="F17" s="49">
        <f t="shared" si="0"/>
        <v>22</v>
      </c>
      <c r="G17" s="49">
        <f>F17/$D6</f>
        <v>0.011</v>
      </c>
      <c r="H17" s="46" t="s">
        <v>74</v>
      </c>
    </row>
    <row r="18" spans="1:8" ht="15">
      <c r="A18" s="50" t="s">
        <v>84</v>
      </c>
      <c r="B18" s="46"/>
      <c r="C18" s="48" t="s">
        <v>21</v>
      </c>
      <c r="D18" s="48">
        <v>240</v>
      </c>
      <c r="E18" s="49">
        <v>16.5</v>
      </c>
      <c r="F18" s="49">
        <f t="shared" si="0"/>
        <v>3960</v>
      </c>
      <c r="G18" s="49">
        <f>F18/$D6</f>
        <v>1.98</v>
      </c>
      <c r="H18" s="46" t="s">
        <v>74</v>
      </c>
    </row>
    <row r="19" spans="1:8" ht="15">
      <c r="A19" s="50" t="s">
        <v>22</v>
      </c>
      <c r="B19" s="46" t="s">
        <v>23</v>
      </c>
      <c r="C19" s="48" t="s">
        <v>24</v>
      </c>
      <c r="D19" s="48">
        <v>1</v>
      </c>
      <c r="E19" s="49">
        <v>165</v>
      </c>
      <c r="F19" s="49">
        <f t="shared" si="0"/>
        <v>165</v>
      </c>
      <c r="G19" s="49">
        <f>F19/$D6</f>
        <v>0.0825</v>
      </c>
      <c r="H19" s="46" t="s">
        <v>74</v>
      </c>
    </row>
    <row r="20" spans="1:8" ht="15">
      <c r="A20" s="46" t="s">
        <v>71</v>
      </c>
      <c r="B20" s="46"/>
      <c r="C20" s="48" t="s">
        <v>24</v>
      </c>
      <c r="D20" s="48">
        <v>1</v>
      </c>
      <c r="E20" s="49">
        <v>125</v>
      </c>
      <c r="F20" s="49">
        <f t="shared" si="0"/>
        <v>125</v>
      </c>
      <c r="G20" s="49">
        <f>F20/$D6</f>
        <v>0.0625</v>
      </c>
      <c r="H20" s="46" t="s">
        <v>74</v>
      </c>
    </row>
    <row r="21" spans="1:8" ht="15">
      <c r="A21" s="46" t="s">
        <v>55</v>
      </c>
      <c r="B21" s="46" t="s">
        <v>56</v>
      </c>
      <c r="C21" s="48" t="s">
        <v>24</v>
      </c>
      <c r="D21" s="48">
        <v>1</v>
      </c>
      <c r="E21" s="49">
        <v>125</v>
      </c>
      <c r="F21" s="49">
        <f>+D21*E21</f>
        <v>125</v>
      </c>
      <c r="G21" s="49">
        <f>F21/$D6</f>
        <v>0.0625</v>
      </c>
      <c r="H21" s="46" t="s">
        <v>74</v>
      </c>
    </row>
    <row r="22" spans="1:8" ht="15">
      <c r="A22" s="46" t="s">
        <v>85</v>
      </c>
      <c r="B22" s="46" t="s">
        <v>76</v>
      </c>
      <c r="C22" s="48"/>
      <c r="D22" s="48">
        <v>1</v>
      </c>
      <c r="E22" s="49">
        <v>100</v>
      </c>
      <c r="F22" s="49">
        <f>+D22*E22</f>
        <v>100</v>
      </c>
      <c r="G22" s="49">
        <f>F22/$D6</f>
        <v>0.05</v>
      </c>
      <c r="H22" s="46"/>
    </row>
    <row r="23" spans="1:8" ht="15">
      <c r="A23" s="46" t="s">
        <v>70</v>
      </c>
      <c r="B23" s="46"/>
      <c r="C23" s="48" t="s">
        <v>24</v>
      </c>
      <c r="D23" s="48">
        <v>1</v>
      </c>
      <c r="E23" s="49">
        <v>150</v>
      </c>
      <c r="F23" s="49">
        <f>+D23*E23</f>
        <v>150</v>
      </c>
      <c r="G23" s="49">
        <f>F23/$D6</f>
        <v>0.075</v>
      </c>
      <c r="H23" s="46" t="s">
        <v>74</v>
      </c>
    </row>
    <row r="24" spans="1:8" ht="15">
      <c r="A24" s="51" t="s">
        <v>25</v>
      </c>
      <c r="B24" s="51" t="s">
        <v>72</v>
      </c>
      <c r="C24" s="52" t="s">
        <v>26</v>
      </c>
      <c r="D24" s="53">
        <f>SUM(F8:F22)</f>
        <v>5917.2</v>
      </c>
      <c r="E24" s="54">
        <v>0.06</v>
      </c>
      <c r="F24" s="55">
        <f>+D24*E24*0.5</f>
        <v>177.516</v>
      </c>
      <c r="G24" s="49">
        <f>F24/$D6</f>
        <v>0.08875799999999999</v>
      </c>
      <c r="H24" s="46" t="s">
        <v>74</v>
      </c>
    </row>
    <row r="25" spans="1:8" ht="15.75">
      <c r="A25" s="1" t="s">
        <v>27</v>
      </c>
      <c r="B25" s="46"/>
      <c r="C25" s="48"/>
      <c r="D25" s="48"/>
      <c r="E25" s="49"/>
      <c r="F25" s="56">
        <f>SUM(F8:F24)</f>
        <v>6244.715999999999</v>
      </c>
      <c r="G25" s="57">
        <f>SUM(G8:G24)</f>
        <v>3.1223579999999997</v>
      </c>
      <c r="H25" s="46" t="s">
        <v>74</v>
      </c>
    </row>
    <row r="26" spans="1:8" ht="15.75">
      <c r="A26" s="1" t="s">
        <v>28</v>
      </c>
      <c r="B26" s="46"/>
      <c r="C26" s="48"/>
      <c r="D26" s="48"/>
      <c r="E26" s="49"/>
      <c r="F26" s="56">
        <f>+F6-F25</f>
        <v>1755.2840000000006</v>
      </c>
      <c r="G26" s="57">
        <f>G6-G25</f>
        <v>0.8776420000000003</v>
      </c>
      <c r="H26" s="46" t="s">
        <v>74</v>
      </c>
    </row>
    <row r="27" spans="1:8" ht="15.75">
      <c r="A27" s="1" t="s">
        <v>86</v>
      </c>
      <c r="B27" s="46"/>
      <c r="C27" s="48"/>
      <c r="D27" s="48"/>
      <c r="E27" s="49"/>
      <c r="F27" s="49" t="s">
        <v>29</v>
      </c>
      <c r="G27" s="49"/>
      <c r="H27" s="46"/>
    </row>
    <row r="28" spans="1:8" ht="15">
      <c r="A28" s="50" t="s">
        <v>22</v>
      </c>
      <c r="B28" s="46" t="s">
        <v>32</v>
      </c>
      <c r="C28" s="48" t="s">
        <v>24</v>
      </c>
      <c r="D28" s="48">
        <v>1</v>
      </c>
      <c r="E28" s="49">
        <v>110</v>
      </c>
      <c r="F28" s="49">
        <f t="shared" si="0"/>
        <v>110</v>
      </c>
      <c r="G28" s="49">
        <f>F28/D6</f>
        <v>0.055</v>
      </c>
      <c r="H28" s="46" t="s">
        <v>74</v>
      </c>
    </row>
    <row r="29" spans="1:8" ht="15">
      <c r="A29" s="50" t="s">
        <v>30</v>
      </c>
      <c r="B29" s="46" t="s">
        <v>33</v>
      </c>
      <c r="C29" s="48" t="s">
        <v>24</v>
      </c>
      <c r="D29" s="48">
        <v>1</v>
      </c>
      <c r="E29" s="49">
        <v>420</v>
      </c>
      <c r="F29" s="49">
        <f t="shared" si="0"/>
        <v>420</v>
      </c>
      <c r="G29" s="49">
        <f>F29/D6</f>
        <v>0.21</v>
      </c>
      <c r="H29" s="46" t="s">
        <v>74</v>
      </c>
    </row>
    <row r="30" spans="1:8" ht="15">
      <c r="A30" s="50" t="s">
        <v>31</v>
      </c>
      <c r="B30" s="46" t="s">
        <v>34</v>
      </c>
      <c r="C30" s="48" t="s">
        <v>24</v>
      </c>
      <c r="D30" s="48">
        <v>1</v>
      </c>
      <c r="E30" s="49">
        <v>60</v>
      </c>
      <c r="F30" s="49">
        <f t="shared" si="0"/>
        <v>60</v>
      </c>
      <c r="G30" s="49">
        <f>F30/D6</f>
        <v>0.03</v>
      </c>
      <c r="H30" s="46" t="s">
        <v>74</v>
      </c>
    </row>
    <row r="31" spans="1:8" ht="15">
      <c r="A31" s="58" t="s">
        <v>25</v>
      </c>
      <c r="B31" s="51" t="s">
        <v>35</v>
      </c>
      <c r="C31" s="52" t="s">
        <v>24</v>
      </c>
      <c r="D31" s="52">
        <v>1</v>
      </c>
      <c r="E31" s="55">
        <v>200</v>
      </c>
      <c r="F31" s="59">
        <f t="shared" si="0"/>
        <v>200</v>
      </c>
      <c r="G31" s="49">
        <f>F31/D6</f>
        <v>0.1</v>
      </c>
      <c r="H31" s="46" t="s">
        <v>74</v>
      </c>
    </row>
    <row r="32" spans="1:8" ht="15.75">
      <c r="A32" s="1" t="s">
        <v>36</v>
      </c>
      <c r="B32" s="46"/>
      <c r="C32" s="48"/>
      <c r="D32" s="48"/>
      <c r="E32" s="49"/>
      <c r="F32" s="60">
        <f>SUM(F28:F31)</f>
        <v>790</v>
      </c>
      <c r="G32" s="57">
        <f>SUM(G28:G31)</f>
        <v>0.395</v>
      </c>
      <c r="H32" s="46" t="s">
        <v>74</v>
      </c>
    </row>
    <row r="33" spans="1:8" ht="15.75">
      <c r="A33" s="1" t="s">
        <v>38</v>
      </c>
      <c r="B33" s="46"/>
      <c r="C33" s="48"/>
      <c r="D33" s="48"/>
      <c r="E33" s="49"/>
      <c r="F33" s="56">
        <f>+F26-F32</f>
        <v>965.2840000000006</v>
      </c>
      <c r="G33" s="56">
        <f>G26-G32</f>
        <v>0.48264200000000024</v>
      </c>
      <c r="H33" s="46" t="s">
        <v>74</v>
      </c>
    </row>
    <row r="34" spans="1:8" ht="15">
      <c r="A34" s="50" t="s">
        <v>39</v>
      </c>
      <c r="B34" s="46" t="s">
        <v>40</v>
      </c>
      <c r="C34" s="48" t="s">
        <v>24</v>
      </c>
      <c r="D34" s="48">
        <v>1</v>
      </c>
      <c r="E34" s="49">
        <v>250</v>
      </c>
      <c r="F34" s="49">
        <f t="shared" si="0"/>
        <v>250</v>
      </c>
      <c r="G34" s="49">
        <f>F34/D6</f>
        <v>0.125</v>
      </c>
      <c r="H34" s="46" t="s">
        <v>74</v>
      </c>
    </row>
    <row r="35" spans="1:8" ht="15.75">
      <c r="A35" s="1" t="s">
        <v>41</v>
      </c>
      <c r="B35" s="46"/>
      <c r="C35" s="48"/>
      <c r="D35" s="48"/>
      <c r="E35" s="49"/>
      <c r="F35" s="56">
        <f>+F33-F34</f>
        <v>715.2840000000006</v>
      </c>
      <c r="G35" s="56">
        <f>G33-G34</f>
        <v>0.35764200000000024</v>
      </c>
      <c r="H35" s="46" t="s">
        <v>74</v>
      </c>
    </row>
    <row r="36" spans="1:8" ht="15">
      <c r="A36" s="46" t="s">
        <v>42</v>
      </c>
      <c r="B36" s="46" t="s">
        <v>43</v>
      </c>
      <c r="C36" s="48" t="s">
        <v>44</v>
      </c>
      <c r="D36" s="48">
        <v>35</v>
      </c>
      <c r="E36" s="49">
        <v>16.5</v>
      </c>
      <c r="F36" s="49">
        <f t="shared" si="0"/>
        <v>577.5</v>
      </c>
      <c r="G36" s="49">
        <f>F36/D6</f>
        <v>0.28875</v>
      </c>
      <c r="H36" s="46" t="s">
        <v>74</v>
      </c>
    </row>
    <row r="37" spans="1:8" ht="15.75">
      <c r="A37" s="1" t="s">
        <v>45</v>
      </c>
      <c r="B37" s="46"/>
      <c r="C37" s="48"/>
      <c r="D37" s="48"/>
      <c r="E37" s="49"/>
      <c r="F37" s="56">
        <f>+F35-F36</f>
        <v>137.78400000000056</v>
      </c>
      <c r="G37" s="56">
        <f>G35-G36</f>
        <v>0.06889200000000023</v>
      </c>
      <c r="H37" s="46" t="s">
        <v>74</v>
      </c>
    </row>
    <row r="38" spans="1:7" ht="12.75">
      <c r="A38" s="64" t="s">
        <v>92</v>
      </c>
      <c r="B38" s="64"/>
      <c r="C38" s="65"/>
      <c r="D38" s="65"/>
      <c r="E38" s="66"/>
      <c r="F38" s="67"/>
      <c r="G38" s="67"/>
    </row>
    <row r="39" spans="1:7" ht="12.75">
      <c r="A39" s="64" t="s">
        <v>93</v>
      </c>
      <c r="B39" s="64"/>
      <c r="C39" s="65"/>
      <c r="D39" s="65"/>
      <c r="E39" s="66"/>
      <c r="F39" s="68"/>
      <c r="G39" s="67"/>
    </row>
    <row r="40" spans="1:7" ht="12.75">
      <c r="A40" s="64"/>
      <c r="B40" s="64"/>
      <c r="C40" s="65"/>
      <c r="D40" s="65"/>
      <c r="E40" s="66"/>
      <c r="F40" s="68"/>
      <c r="G40" s="67"/>
    </row>
    <row r="41" spans="1:8" ht="12.75">
      <c r="A41" t="s">
        <v>89</v>
      </c>
      <c r="B41" s="19"/>
      <c r="C41" s="19"/>
      <c r="D41" s="19"/>
      <c r="E41" s="19"/>
      <c r="F41" s="19"/>
      <c r="G41" s="19"/>
      <c r="H41" s="3"/>
    </row>
    <row r="42" spans="1:7" ht="12.75">
      <c r="A42" s="3" t="s">
        <v>77</v>
      </c>
      <c r="E42"/>
      <c r="F42"/>
      <c r="G42"/>
    </row>
    <row r="43" spans="1:9" ht="12.75">
      <c r="A43" s="3" t="s">
        <v>78</v>
      </c>
      <c r="B43" s="21"/>
      <c r="C43" s="21"/>
      <c r="D43" s="21"/>
      <c r="E43" s="21"/>
      <c r="F43" s="21"/>
      <c r="G43" s="21"/>
      <c r="H43" s="22"/>
      <c r="I43" s="15"/>
    </row>
    <row r="44" spans="1:9" ht="12.75">
      <c r="A44" s="61" t="s">
        <v>79</v>
      </c>
      <c r="B44" s="21"/>
      <c r="C44" s="21"/>
      <c r="D44" s="21"/>
      <c r="E44" s="21"/>
      <c r="F44" s="21"/>
      <c r="G44" s="21"/>
      <c r="H44" s="22"/>
      <c r="I44" s="15"/>
    </row>
    <row r="45" spans="1:9" ht="12.75">
      <c r="A45" s="3" t="s">
        <v>80</v>
      </c>
      <c r="B45" s="19"/>
      <c r="C45" s="19"/>
      <c r="D45" s="19"/>
      <c r="E45" s="19"/>
      <c r="F45" s="21"/>
      <c r="G45" s="21"/>
      <c r="H45" s="22"/>
      <c r="I45" s="15"/>
    </row>
    <row r="46" spans="1:9" ht="12.75">
      <c r="A46" s="62" t="s">
        <v>81</v>
      </c>
      <c r="B46" s="22"/>
      <c r="C46" s="22"/>
      <c r="D46" s="22"/>
      <c r="E46" s="21"/>
      <c r="F46" s="21"/>
      <c r="G46" s="21"/>
      <c r="H46" s="22"/>
      <c r="I46" s="15"/>
    </row>
    <row r="47" spans="1:9" ht="12.75">
      <c r="A47" s="20"/>
      <c r="B47" s="22"/>
      <c r="C47" s="22"/>
      <c r="D47" s="22"/>
      <c r="E47" s="21"/>
      <c r="F47" s="21"/>
      <c r="G47" s="21"/>
      <c r="H47" s="22"/>
      <c r="I47" s="15"/>
    </row>
    <row r="48" ht="12.75">
      <c r="A48" s="23"/>
    </row>
  </sheetData>
  <sheetProtection/>
  <printOptions/>
  <pageMargins left="0.5" right="0.51" top="1.13" bottom="0.25" header="0.5" footer="0.5"/>
  <pageSetup fitToHeight="0" fitToWidth="1" horizontalDpi="600" verticalDpi="600" orientation="portrait" scale="92" r:id="rId2"/>
  <ignoredErrors>
    <ignoredError sqref="F3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B49" sqref="B49"/>
    </sheetView>
  </sheetViews>
  <sheetFormatPr defaultColWidth="9.140625" defaultRowHeight="12.75"/>
  <cols>
    <col min="1" max="1" width="10.28125" style="4" customWidth="1"/>
    <col min="2" max="5" width="10.28125" style="0" customWidth="1"/>
    <col min="6" max="6" width="9.7109375" style="0" customWidth="1"/>
  </cols>
  <sheetData>
    <row r="1" spans="1:6" ht="12.75">
      <c r="A1" s="70" t="s">
        <v>88</v>
      </c>
      <c r="B1" s="71"/>
      <c r="C1" s="71"/>
      <c r="D1" s="71"/>
      <c r="E1" s="71"/>
      <c r="F1" s="71"/>
    </row>
    <row r="2" spans="1:5" ht="15.75">
      <c r="A2" s="27" t="s">
        <v>46</v>
      </c>
      <c r="B2" s="1" t="s">
        <v>47</v>
      </c>
      <c r="C2" s="1"/>
      <c r="D2" s="1"/>
      <c r="E2" s="1"/>
    </row>
    <row r="3" spans="1:6" ht="15.75">
      <c r="A3" s="43" t="s">
        <v>65</v>
      </c>
      <c r="B3" s="6" t="s">
        <v>48</v>
      </c>
      <c r="C3" s="6"/>
      <c r="D3" s="6"/>
      <c r="E3" s="6"/>
      <c r="F3" s="5"/>
    </row>
    <row r="4" spans="1:6" ht="12.75">
      <c r="A4" s="37" t="s">
        <v>49</v>
      </c>
      <c r="B4" s="69" t="s">
        <v>51</v>
      </c>
      <c r="C4" s="69"/>
      <c r="D4" s="69"/>
      <c r="E4" s="69"/>
      <c r="F4" s="69"/>
    </row>
    <row r="5" spans="1:6" s="4" customFormat="1" ht="12.75">
      <c r="A5" s="38" t="s">
        <v>50</v>
      </c>
      <c r="B5" s="18">
        <v>3.8</v>
      </c>
      <c r="C5" s="18">
        <v>3.9</v>
      </c>
      <c r="D5" s="18">
        <v>4</v>
      </c>
      <c r="E5" s="18">
        <v>4.1</v>
      </c>
      <c r="F5" s="18">
        <v>4.2</v>
      </c>
    </row>
    <row r="6" spans="1:6" ht="12.75">
      <c r="A6" s="40">
        <v>1700</v>
      </c>
      <c r="B6" s="11">
        <f>A6*$B$5-'Tob Budget'!$F$25</f>
        <v>215.28400000000056</v>
      </c>
      <c r="C6" s="11">
        <f>A6*$C$5-'Tob Budget'!$F$25</f>
        <v>385.28400000000056</v>
      </c>
      <c r="D6" s="11">
        <f>A6*$D$5-'Tob Budget'!$F$25</f>
        <v>555.2840000000006</v>
      </c>
      <c r="E6" s="11">
        <f>A6*$E$5-'Tob Budget'!$F$25</f>
        <v>725.2839999999997</v>
      </c>
      <c r="F6" s="11">
        <f>A6*$F$5-'Tob Budget'!$F$25</f>
        <v>895.2840000000006</v>
      </c>
    </row>
    <row r="7" spans="1:6" ht="12.75">
      <c r="A7" s="35">
        <v>1800</v>
      </c>
      <c r="B7" s="11">
        <f>A7*$B$5-'Tob Budget'!$F$25</f>
        <v>595.2840000000006</v>
      </c>
      <c r="C7" s="11">
        <f>A7*$C$5-'Tob Budget'!$F$25</f>
        <v>775.2840000000006</v>
      </c>
      <c r="D7" s="11">
        <f>A7*$D$5-'Tob Budget'!$F$25</f>
        <v>955.2840000000006</v>
      </c>
      <c r="E7" s="11">
        <f>A7*$E$5-'Tob Budget'!$F$25</f>
        <v>1135.2839999999997</v>
      </c>
      <c r="F7" s="11">
        <f>A7*$F$5-'Tob Budget'!$F$25</f>
        <v>1315.2840000000006</v>
      </c>
    </row>
    <row r="8" spans="1:6" ht="12.75">
      <c r="A8" s="35">
        <v>1900</v>
      </c>
      <c r="B8" s="11">
        <f>A8*$B$5-'Tob Budget'!$F$25</f>
        <v>975.2840000000006</v>
      </c>
      <c r="C8" s="11">
        <f>A8*$C$5-'Tob Budget'!$F$25</f>
        <v>1165.2840000000006</v>
      </c>
      <c r="D8" s="11">
        <f>A8*$D$5-'Tob Budget'!$F$25</f>
        <v>1355.2840000000006</v>
      </c>
      <c r="E8" s="11">
        <f>A8*$E$5-'Tob Budget'!$F$25</f>
        <v>1545.2839999999997</v>
      </c>
      <c r="F8" s="11">
        <f>A8*$F$5-'Tob Budget'!$F$25</f>
        <v>1735.2840000000006</v>
      </c>
    </row>
    <row r="9" spans="1:6" ht="12.75">
      <c r="A9" s="35">
        <v>2000</v>
      </c>
      <c r="B9" s="11">
        <f>A9*$B$5-'Tob Budget'!$F$25</f>
        <v>1355.2840000000006</v>
      </c>
      <c r="C9" s="11">
        <f>A9*$C$5-'Tob Budget'!$F$25</f>
        <v>1555.2840000000006</v>
      </c>
      <c r="D9" s="11">
        <f>A9*$D$5-'Tob Budget'!$F$25</f>
        <v>1755.2840000000006</v>
      </c>
      <c r="E9" s="11">
        <f>A9*$E$5-'Tob Budget'!$F$25</f>
        <v>1955.2840000000006</v>
      </c>
      <c r="F9" s="11">
        <f>A9*$F$5-'Tob Budget'!$F$25</f>
        <v>2155.2840000000006</v>
      </c>
    </row>
    <row r="10" spans="1:6" ht="12.75">
      <c r="A10" s="35">
        <v>2100</v>
      </c>
      <c r="B10" s="11">
        <f>A10*$B$5-'Tob Budget'!$F$25</f>
        <v>1735.2840000000006</v>
      </c>
      <c r="C10" s="11">
        <f>A10*$C$5-'Tob Budget'!$F$25</f>
        <v>1945.2840000000006</v>
      </c>
      <c r="D10" s="11">
        <f>A10*$D$5-'Tob Budget'!$F$25</f>
        <v>2155.2840000000006</v>
      </c>
      <c r="E10" s="11">
        <f>A10*$E$5-'Tob Budget'!$F$25</f>
        <v>2365.2840000000006</v>
      </c>
      <c r="F10" s="11">
        <f>A10*$F$5-'Tob Budget'!$F$25</f>
        <v>2575.2840000000006</v>
      </c>
    </row>
    <row r="11" spans="1:6" ht="12.75">
      <c r="A11" s="35">
        <v>2200</v>
      </c>
      <c r="B11" s="11">
        <f>A11*$B$5-'Tob Budget'!$F$25</f>
        <v>2115.2840000000006</v>
      </c>
      <c r="C11" s="11">
        <f>A11*$C$5-'Tob Budget'!$F$25</f>
        <v>2335.2840000000006</v>
      </c>
      <c r="D11" s="11">
        <f>A11*$D$5-'Tob Budget'!$F$25</f>
        <v>2555.2840000000006</v>
      </c>
      <c r="E11" s="11">
        <f>A11*$E$5-'Tob Budget'!$F$25</f>
        <v>2775.2840000000006</v>
      </c>
      <c r="F11" s="11">
        <f>A11*$F$5-'Tob Budget'!$F$25</f>
        <v>2995.2840000000006</v>
      </c>
    </row>
    <row r="12" spans="1:6" s="24" customFormat="1" ht="12.75">
      <c r="A12" s="35">
        <v>2300</v>
      </c>
      <c r="B12" s="25">
        <f>A12*$B$5-'Tob Budget'!$F$25</f>
        <v>2495.2840000000006</v>
      </c>
      <c r="C12" s="25">
        <f>A12*$C$5-'Tob Budget'!$F$25</f>
        <v>2725.2840000000006</v>
      </c>
      <c r="D12" s="25">
        <f>A12*$D$5-'Tob Budget'!$F$25</f>
        <v>2955.2840000000006</v>
      </c>
      <c r="E12" s="25">
        <f>A12*$E$5-'Tob Budget'!$F$25</f>
        <v>3185.2840000000006</v>
      </c>
      <c r="F12" s="25">
        <f>A12*$F$5-'Tob Budget'!$F$25</f>
        <v>3415.2840000000006</v>
      </c>
    </row>
    <row r="13" spans="1:6" ht="12.75">
      <c r="A13" s="39">
        <v>2400</v>
      </c>
      <c r="B13" s="12">
        <f>A13*$B$5-'Tob Budget'!$F$25</f>
        <v>2875.2840000000006</v>
      </c>
      <c r="C13" s="12">
        <f>A13*$C$5-'Tob Budget'!$F$25</f>
        <v>3115.2840000000006</v>
      </c>
      <c r="D13" s="12">
        <f>A13*$D$5-'Tob Budget'!$F$25</f>
        <v>3355.2840000000006</v>
      </c>
      <c r="E13" s="12">
        <f>A13*$E$5-'Tob Budget'!$F$25</f>
        <v>3595.2840000000006</v>
      </c>
      <c r="F13" s="12">
        <f>A13*$F$5-'Tob Budget'!$F$25</f>
        <v>3835.2840000000006</v>
      </c>
    </row>
    <row r="16" spans="1:6" ht="15.75">
      <c r="A16" s="27" t="s">
        <v>54</v>
      </c>
      <c r="B16" s="7" t="s">
        <v>53</v>
      </c>
      <c r="C16" s="7"/>
      <c r="D16" s="7"/>
      <c r="E16" s="7"/>
      <c r="F16" s="8"/>
    </row>
    <row r="17" spans="1:6" ht="15.75">
      <c r="A17" s="33"/>
      <c r="B17" s="9" t="s">
        <v>52</v>
      </c>
      <c r="C17" s="9"/>
      <c r="D17" s="9"/>
      <c r="E17" s="9"/>
      <c r="F17" s="10"/>
    </row>
    <row r="18" spans="1:6" ht="12.75">
      <c r="A18" s="37" t="s">
        <v>49</v>
      </c>
      <c r="B18" s="69" t="s">
        <v>51</v>
      </c>
      <c r="C18" s="69"/>
      <c r="D18" s="69"/>
      <c r="E18" s="69"/>
      <c r="F18" s="69"/>
    </row>
    <row r="19" spans="1:6" s="4" customFormat="1" ht="12.75">
      <c r="A19" s="38" t="s">
        <v>50</v>
      </c>
      <c r="B19" s="18">
        <f>+B5</f>
        <v>3.8</v>
      </c>
      <c r="C19" s="18">
        <f>+C5</f>
        <v>3.9</v>
      </c>
      <c r="D19" s="18">
        <f>+D5</f>
        <v>4</v>
      </c>
      <c r="E19" s="18">
        <f>+E5</f>
        <v>4.1</v>
      </c>
      <c r="F19" s="18">
        <f>+F5</f>
        <v>4.2</v>
      </c>
    </row>
    <row r="20" spans="1:6" ht="12.75">
      <c r="A20" s="35">
        <f aca="true" t="shared" si="0" ref="A20:A27">+A6</f>
        <v>1700</v>
      </c>
      <c r="B20" s="13">
        <f>+A20*B19-'Tob Budget'!$F$25-'Tob Budget'!$F$32-'Tob Budget'!$F$34-'Tob Budget'!$F$36</f>
        <v>-1402.2159999999994</v>
      </c>
      <c r="C20" s="13">
        <f>+A20*C19-'Tob Budget'!$F$25-'Tob Budget'!$F$32-'Tob Budget'!$F$34-'Tob Budget'!$F$36</f>
        <v>-1232.2159999999994</v>
      </c>
      <c r="D20" s="13">
        <f>+A20*D19-'Tob Budget'!$F$25-'Tob Budget'!$F$32-'Tob Budget'!$F$34-'Tob Budget'!$F$36</f>
        <v>-1062.2159999999994</v>
      </c>
      <c r="E20" s="13">
        <f>+A20*$E$19-'Tob Budget'!$F$25-'Tob Budget'!$F$32-'Tob Budget'!$F$34-'Tob Budget'!$F$36</f>
        <v>-892.2160000000003</v>
      </c>
      <c r="F20" s="13">
        <f>+A20*$F$19-'Tob Budget'!$F$25-'Tob Budget'!$F$32-'Tob Budget'!$F$34-'Tob Budget'!$F$36</f>
        <v>-722.2159999999994</v>
      </c>
    </row>
    <row r="21" spans="1:6" ht="12.75">
      <c r="A21" s="35">
        <f t="shared" si="0"/>
        <v>1800</v>
      </c>
      <c r="B21" s="13">
        <f>+A21*B19-'Tob Budget'!$F$25-'Tob Budget'!$F$32-'Tob Budget'!$F$34-'Tob Budget'!$F$36</f>
        <v>-1022.2159999999994</v>
      </c>
      <c r="C21" s="13">
        <f>+A21*C19-'Tob Budget'!$F$25-'Tob Budget'!$F$32-'Tob Budget'!$F$34-'Tob Budget'!$F$36</f>
        <v>-842.2159999999994</v>
      </c>
      <c r="D21" s="13">
        <f>+A21*D19-'Tob Budget'!$F$25-'Tob Budget'!$F$32-'Tob Budget'!$F$34-'Tob Budget'!$F$36</f>
        <v>-662.2159999999994</v>
      </c>
      <c r="E21" s="13">
        <f>+A21*$E$19-'Tob Budget'!$F$25-'Tob Budget'!$F$32-'Tob Budget'!$F$34-'Tob Budget'!$F$36</f>
        <v>-482.21600000000035</v>
      </c>
      <c r="F21" s="13">
        <f>+A21*$F$19-'Tob Budget'!$F$25-'Tob Budget'!$F$32-'Tob Budget'!$F$34-'Tob Budget'!$F$36</f>
        <v>-302.21599999999944</v>
      </c>
    </row>
    <row r="22" spans="1:6" ht="12.75">
      <c r="A22" s="35">
        <f t="shared" si="0"/>
        <v>1900</v>
      </c>
      <c r="B22" s="13">
        <f>+A22*B19-'Tob Budget'!$F$25-'Tob Budget'!$F$32-'Tob Budget'!$F$34-'Tob Budget'!$F$36</f>
        <v>-642.2159999999994</v>
      </c>
      <c r="C22" s="13">
        <f>+A22*C19-'Tob Budget'!$F$25-'Tob Budget'!$F$32-'Tob Budget'!$F$34-'Tob Budget'!$F$36</f>
        <v>-452.21599999999944</v>
      </c>
      <c r="D22" s="13">
        <f>+A22*D19-'Tob Budget'!$F$25-'Tob Budget'!$F$32-'Tob Budget'!$F$34-'Tob Budget'!$F$36</f>
        <v>-262.21599999999944</v>
      </c>
      <c r="E22" s="13">
        <f>+A22*$E$19-'Tob Budget'!$F$25-'Tob Budget'!$F$32-'Tob Budget'!$F$34-'Tob Budget'!$F$36</f>
        <v>-72.21600000000035</v>
      </c>
      <c r="F22" s="13">
        <f>+A22*$F$19-'Tob Budget'!$F$25-'Tob Budget'!$F$32-'Tob Budget'!$F$34-'Tob Budget'!$F$36</f>
        <v>117.78400000000056</v>
      </c>
    </row>
    <row r="23" spans="1:6" ht="12.75">
      <c r="A23" s="35">
        <f t="shared" si="0"/>
        <v>2000</v>
      </c>
      <c r="B23" s="13">
        <f>+A23*B19-'Tob Budget'!$F$25-'Tob Budget'!$F$32-'Tob Budget'!$F$34-'Tob Budget'!$F$36</f>
        <v>-262.21599999999944</v>
      </c>
      <c r="C23" s="13">
        <f>+A23*C19-'Tob Budget'!$F$25-'Tob Budget'!$F$32-'Tob Budget'!$F$34-'Tob Budget'!$F$36</f>
        <v>-62.21599999999944</v>
      </c>
      <c r="D23" s="13">
        <f>+A23*D19-'Tob Budget'!$F$25-'Tob Budget'!$F$32-'Tob Budget'!$F$34-'Tob Budget'!$F$36</f>
        <v>137.78400000000056</v>
      </c>
      <c r="E23" s="13">
        <f>+A23*$E$19-'Tob Budget'!$F$25-'Tob Budget'!$F$32-'Tob Budget'!$F$34-'Tob Budget'!$F$36</f>
        <v>337.78400000000056</v>
      </c>
      <c r="F23" s="13">
        <f>+A23*$F$19-'Tob Budget'!$F$25-'Tob Budget'!$F$32-'Tob Budget'!$F$34-'Tob Budget'!$F$36</f>
        <v>537.7840000000006</v>
      </c>
    </row>
    <row r="24" spans="1:6" ht="12.75">
      <c r="A24" s="35">
        <f t="shared" si="0"/>
        <v>2100</v>
      </c>
      <c r="B24" s="13">
        <f>+A24*B19-'Tob Budget'!$F$25-'Tob Budget'!$F$32-'Tob Budget'!$F$34-'Tob Budget'!$F$36</f>
        <v>117.78400000000056</v>
      </c>
      <c r="C24" s="13">
        <f>+A24*C19-'Tob Budget'!$F$25-'Tob Budget'!$F$32-'Tob Budget'!$F$34-'Tob Budget'!$F$36</f>
        <v>327.78400000000056</v>
      </c>
      <c r="D24" s="13">
        <f>+A24*D19-'Tob Budget'!$F$25-'Tob Budget'!$F$32-'Tob Budget'!$F$34-'Tob Budget'!$F$36</f>
        <v>537.7840000000006</v>
      </c>
      <c r="E24" s="13">
        <f>+A24*$E$19-'Tob Budget'!$F$25-'Tob Budget'!$F$32-'Tob Budget'!$F$34-'Tob Budget'!$F$36</f>
        <v>747.7840000000006</v>
      </c>
      <c r="F24" s="13">
        <f>+A24*$F$19-'Tob Budget'!$F$25-'Tob Budget'!$F$32-'Tob Budget'!$F$34-'Tob Budget'!$F$36</f>
        <v>957.7840000000006</v>
      </c>
    </row>
    <row r="25" spans="1:6" ht="12.75">
      <c r="A25" s="35">
        <f t="shared" si="0"/>
        <v>2200</v>
      </c>
      <c r="B25" s="13">
        <f>+A25*B19-'Tob Budget'!$F$25-'Tob Budget'!$F$32-'Tob Budget'!$F$34-'Tob Budget'!$F$36</f>
        <v>497.78400000000056</v>
      </c>
      <c r="C25" s="13">
        <f>+A25*C19-'Tob Budget'!$F$25-'Tob Budget'!$F$32-'Tob Budget'!$F$34-'Tob Budget'!$F$36</f>
        <v>717.7840000000006</v>
      </c>
      <c r="D25" s="13">
        <f>+A25*D19-'Tob Budget'!$F$25-'Tob Budget'!$F$32-'Tob Budget'!$F$34-'Tob Budget'!$F$36</f>
        <v>937.7840000000006</v>
      </c>
      <c r="E25" s="13">
        <f>+A25*$E$19-'Tob Budget'!$F$25-'Tob Budget'!$F$32-'Tob Budget'!$F$34-'Tob Budget'!$F$36</f>
        <v>1157.7840000000006</v>
      </c>
      <c r="F25" s="13">
        <f>+A25*$F$19-'Tob Budget'!$F$25-'Tob Budget'!$F$32-'Tob Budget'!$F$34-'Tob Budget'!$F$36</f>
        <v>1377.7840000000006</v>
      </c>
    </row>
    <row r="26" spans="1:6" ht="12.75">
      <c r="A26" s="35">
        <f t="shared" si="0"/>
        <v>2300</v>
      </c>
      <c r="B26" s="13">
        <f>+A26*B19-'Tob Budget'!$F$25-'Tob Budget'!$F$32-'Tob Budget'!$F$34-'Tob Budget'!$F$36</f>
        <v>877.7840000000006</v>
      </c>
      <c r="C26" s="13">
        <f>+A26*C19-'Tob Budget'!$F$25-'Tob Budget'!$F$32-'Tob Budget'!$F$34-'Tob Budget'!$F$36</f>
        <v>1107.7840000000006</v>
      </c>
      <c r="D26" s="13">
        <f>+A26*D19-'Tob Budget'!$F$25-'Tob Budget'!$F$32-'Tob Budget'!$F$34-'Tob Budget'!$F$36</f>
        <v>1337.7840000000006</v>
      </c>
      <c r="E26" s="13">
        <f>+A26*$E$19-'Tob Budget'!$F$25-'Tob Budget'!$F$32-'Tob Budget'!$F$34-'Tob Budget'!$F$36</f>
        <v>1567.7840000000006</v>
      </c>
      <c r="F26" s="13">
        <f>+A26*$F$19-'Tob Budget'!$F$25-'Tob Budget'!$F$32-'Tob Budget'!$F$34-'Tob Budget'!$F$36</f>
        <v>1797.7840000000006</v>
      </c>
    </row>
    <row r="27" spans="1:6" ht="12.75">
      <c r="A27" s="39">
        <f t="shared" si="0"/>
        <v>2400</v>
      </c>
      <c r="B27" s="14">
        <f>+A27*B19-'Tob Budget'!$F$25-'Tob Budget'!$F$32-'Tob Budget'!$F$34-'Tob Budget'!$F$36</f>
        <v>1257.7840000000006</v>
      </c>
      <c r="C27" s="14">
        <f>+A27*C19-'Tob Budget'!$F$25-'Tob Budget'!$F$32-'Tob Budget'!$F$34-'Tob Budget'!$F$36</f>
        <v>1497.7840000000006</v>
      </c>
      <c r="D27" s="14">
        <f>+A27*D19-'Tob Budget'!$F$25-'Tob Budget'!$F$32-'Tob Budget'!$F$34-'Tob Budget'!$F$36</f>
        <v>1737.7840000000006</v>
      </c>
      <c r="E27" s="14">
        <f>+A27*$E$19-'Tob Budget'!$F$25-'Tob Budget'!$F$32-'Tob Budget'!$F$34-'Tob Budget'!$F$36</f>
        <v>1977.7840000000006</v>
      </c>
      <c r="F27" s="14">
        <f>+A27*$F$19-'Tob Budget'!$F$25-'Tob Budget'!$F$32-'Tob Budget'!$F$34-'Tob Budget'!$F$36</f>
        <v>2217.7840000000006</v>
      </c>
    </row>
    <row r="30" spans="1:2" ht="15.75">
      <c r="A30" s="27" t="s">
        <v>58</v>
      </c>
      <c r="B30" s="32" t="s">
        <v>59</v>
      </c>
    </row>
    <row r="31" spans="1:6" s="24" customFormat="1" ht="15.75">
      <c r="A31" s="17"/>
      <c r="B31" s="28" t="s">
        <v>60</v>
      </c>
      <c r="C31" s="5"/>
      <c r="D31" s="5"/>
      <c r="E31" s="5"/>
      <c r="F31" s="5"/>
    </row>
    <row r="32" spans="1:2" ht="12.75">
      <c r="A32" s="37" t="s">
        <v>49</v>
      </c>
      <c r="B32" s="2" t="s">
        <v>61</v>
      </c>
    </row>
    <row r="33" spans="1:6" s="4" customFormat="1" ht="12.75">
      <c r="A33" s="38" t="s">
        <v>50</v>
      </c>
      <c r="B33" s="18">
        <f>+B5</f>
        <v>3.8</v>
      </c>
      <c r="C33" s="18">
        <f>+C5</f>
        <v>3.9</v>
      </c>
      <c r="D33" s="18">
        <f>+D5</f>
        <v>4</v>
      </c>
      <c r="E33" s="18">
        <f>+E5</f>
        <v>4.1</v>
      </c>
      <c r="F33" s="18">
        <f>+F5</f>
        <v>4.2</v>
      </c>
    </row>
    <row r="34" spans="1:6" ht="12.75">
      <c r="A34" s="35">
        <f aca="true" t="shared" si="1" ref="A34:A41">+A6</f>
        <v>1700</v>
      </c>
      <c r="B34" s="30">
        <f aca="true" t="shared" si="2" ref="B34:B41">B6/A34</f>
        <v>0.12663764705882385</v>
      </c>
      <c r="C34" s="30">
        <f aca="true" t="shared" si="3" ref="C34:C41">C6/A34</f>
        <v>0.22663764705882386</v>
      </c>
      <c r="D34" s="30">
        <f aca="true" t="shared" si="4" ref="D34:D41">D6/A34</f>
        <v>0.32663764705882387</v>
      </c>
      <c r="E34" s="30">
        <f aca="true" t="shared" si="5" ref="E34:E41">E6/A34</f>
        <v>0.42663764705882334</v>
      </c>
      <c r="F34" s="30">
        <f aca="true" t="shared" si="6" ref="F34:F41">F6/A34</f>
        <v>0.5266376470588239</v>
      </c>
    </row>
    <row r="35" spans="1:6" ht="12.75">
      <c r="A35" s="35">
        <f t="shared" si="1"/>
        <v>1800</v>
      </c>
      <c r="B35" s="30">
        <f t="shared" si="2"/>
        <v>0.33071333333333364</v>
      </c>
      <c r="C35" s="30">
        <f t="shared" si="3"/>
        <v>0.43071333333333367</v>
      </c>
      <c r="D35" s="30">
        <f t="shared" si="4"/>
        <v>0.5307133333333336</v>
      </c>
      <c r="E35" s="30">
        <f t="shared" si="5"/>
        <v>0.6307133333333331</v>
      </c>
      <c r="F35" s="30">
        <f t="shared" si="6"/>
        <v>0.7307133333333337</v>
      </c>
    </row>
    <row r="36" spans="1:6" ht="12.75">
      <c r="A36" s="35">
        <f t="shared" si="1"/>
        <v>1900</v>
      </c>
      <c r="B36" s="30">
        <f t="shared" si="2"/>
        <v>0.513307368421053</v>
      </c>
      <c r="C36" s="30">
        <f t="shared" si="3"/>
        <v>0.6133073684210529</v>
      </c>
      <c r="D36" s="30">
        <f t="shared" si="4"/>
        <v>0.7133073684210529</v>
      </c>
      <c r="E36" s="30">
        <f t="shared" si="5"/>
        <v>0.8133073684210524</v>
      </c>
      <c r="F36" s="30">
        <f t="shared" si="6"/>
        <v>0.913307368421053</v>
      </c>
    </row>
    <row r="37" spans="1:6" ht="12.75">
      <c r="A37" s="35">
        <f t="shared" si="1"/>
        <v>2000</v>
      </c>
      <c r="B37" s="30">
        <f t="shared" si="2"/>
        <v>0.6776420000000003</v>
      </c>
      <c r="C37" s="30">
        <f t="shared" si="3"/>
        <v>0.7776420000000003</v>
      </c>
      <c r="D37" s="30">
        <f t="shared" si="4"/>
        <v>0.8776420000000003</v>
      </c>
      <c r="E37" s="30">
        <f t="shared" si="5"/>
        <v>0.9776420000000002</v>
      </c>
      <c r="F37" s="30">
        <f t="shared" si="6"/>
        <v>1.0776420000000002</v>
      </c>
    </row>
    <row r="38" spans="1:6" ht="12.75">
      <c r="A38" s="35">
        <f t="shared" si="1"/>
        <v>2100</v>
      </c>
      <c r="B38" s="30">
        <f t="shared" si="2"/>
        <v>0.8263257142857146</v>
      </c>
      <c r="C38" s="30">
        <f t="shared" si="3"/>
        <v>0.9263257142857145</v>
      </c>
      <c r="D38" s="30">
        <f t="shared" si="4"/>
        <v>1.0263257142857145</v>
      </c>
      <c r="E38" s="30">
        <f t="shared" si="5"/>
        <v>1.1263257142857146</v>
      </c>
      <c r="F38" s="30">
        <f t="shared" si="6"/>
        <v>1.2263257142857145</v>
      </c>
    </row>
    <row r="39" spans="1:6" ht="12.75">
      <c r="A39" s="35">
        <f t="shared" si="1"/>
        <v>2200</v>
      </c>
      <c r="B39" s="30">
        <f t="shared" si="2"/>
        <v>0.9614927272727275</v>
      </c>
      <c r="C39" s="30">
        <f t="shared" si="3"/>
        <v>1.0614927272727275</v>
      </c>
      <c r="D39" s="30">
        <f t="shared" si="4"/>
        <v>1.1614927272727276</v>
      </c>
      <c r="E39" s="30">
        <f t="shared" si="5"/>
        <v>1.2614927272727274</v>
      </c>
      <c r="F39" s="30">
        <f t="shared" si="6"/>
        <v>1.3614927272727275</v>
      </c>
    </row>
    <row r="40" spans="1:6" s="24" customFormat="1" ht="12.75">
      <c r="A40" s="35">
        <f t="shared" si="1"/>
        <v>2300</v>
      </c>
      <c r="B40" s="31">
        <f t="shared" si="2"/>
        <v>1.084906086956522</v>
      </c>
      <c r="C40" s="31">
        <f t="shared" si="3"/>
        <v>1.184906086956522</v>
      </c>
      <c r="D40" s="31">
        <f t="shared" si="4"/>
        <v>1.284906086956522</v>
      </c>
      <c r="E40" s="31">
        <f t="shared" si="5"/>
        <v>1.384906086956522</v>
      </c>
      <c r="F40" s="31">
        <f t="shared" si="6"/>
        <v>1.484906086956522</v>
      </c>
    </row>
    <row r="41" spans="1:6" ht="12.75">
      <c r="A41" s="36">
        <f t="shared" si="1"/>
        <v>2400</v>
      </c>
      <c r="B41" s="29">
        <f t="shared" si="2"/>
        <v>1.1980350000000002</v>
      </c>
      <c r="C41" s="29">
        <f t="shared" si="3"/>
        <v>1.2980350000000003</v>
      </c>
      <c r="D41" s="29">
        <f t="shared" si="4"/>
        <v>1.3980350000000001</v>
      </c>
      <c r="E41" s="29">
        <f t="shared" si="5"/>
        <v>1.4980350000000002</v>
      </c>
      <c r="F41" s="29">
        <f t="shared" si="6"/>
        <v>1.5980350000000003</v>
      </c>
    </row>
    <row r="44" spans="1:2" ht="15.75">
      <c r="A44" s="27" t="s">
        <v>62</v>
      </c>
      <c r="B44" s="26" t="s">
        <v>63</v>
      </c>
    </row>
    <row r="45" spans="1:6" ht="15.75">
      <c r="A45" s="17"/>
      <c r="B45" s="28" t="s">
        <v>60</v>
      </c>
      <c r="C45" s="5"/>
      <c r="D45" s="5"/>
      <c r="E45" s="5"/>
      <c r="F45" s="5"/>
    </row>
    <row r="46" spans="1:2" ht="12.75">
      <c r="A46" s="37" t="s">
        <v>49</v>
      </c>
      <c r="B46" s="2" t="s">
        <v>61</v>
      </c>
    </row>
    <row r="47" spans="1:6" s="4" customFormat="1" ht="12.75">
      <c r="A47" s="38" t="s">
        <v>50</v>
      </c>
      <c r="B47" s="18">
        <f>+B5</f>
        <v>3.8</v>
      </c>
      <c r="C47" s="18">
        <f>+C5</f>
        <v>3.9</v>
      </c>
      <c r="D47" s="18">
        <f>+D5</f>
        <v>4</v>
      </c>
      <c r="E47" s="18">
        <f>+E5</f>
        <v>4.1</v>
      </c>
      <c r="F47" s="18">
        <f>+F5</f>
        <v>4.2</v>
      </c>
    </row>
    <row r="48" spans="1:6" ht="12.75">
      <c r="A48" s="34">
        <f aca="true" t="shared" si="7" ref="A48:A55">+A6</f>
        <v>1700</v>
      </c>
      <c r="B48" s="30">
        <f aca="true" t="shared" si="8" ref="B48:B55">B20/A48</f>
        <v>-0.8248329411764702</v>
      </c>
      <c r="C48" s="30">
        <f aca="true" t="shared" si="9" ref="C48:C55">C20/A48</f>
        <v>-0.7248329411764702</v>
      </c>
      <c r="D48" s="30">
        <f aca="true" t="shared" si="10" ref="D48:D55">D20/A48</f>
        <v>-0.6248329411764703</v>
      </c>
      <c r="E48" s="30">
        <f aca="true" t="shared" si="11" ref="E48:E55">E20/A48</f>
        <v>-0.5248329411764708</v>
      </c>
      <c r="F48" s="30">
        <f aca="true" t="shared" si="12" ref="F48:F55">F20/A48</f>
        <v>-0.42483294117647025</v>
      </c>
    </row>
    <row r="49" spans="1:6" ht="12.75">
      <c r="A49" s="35">
        <f t="shared" si="7"/>
        <v>1800</v>
      </c>
      <c r="B49" s="30">
        <f t="shared" si="8"/>
        <v>-0.5678977777777775</v>
      </c>
      <c r="C49" s="30">
        <f t="shared" si="9"/>
        <v>-0.46789777777777747</v>
      </c>
      <c r="D49" s="30">
        <f t="shared" si="10"/>
        <v>-0.3678977777777775</v>
      </c>
      <c r="E49" s="30">
        <f t="shared" si="11"/>
        <v>-0.26789777777777796</v>
      </c>
      <c r="F49" s="30">
        <f t="shared" si="12"/>
        <v>-0.16789777777777748</v>
      </c>
    </row>
    <row r="50" spans="1:6" ht="12.75">
      <c r="A50" s="35">
        <f t="shared" si="7"/>
        <v>1900</v>
      </c>
      <c r="B50" s="30">
        <f t="shared" si="8"/>
        <v>-0.3380084210526313</v>
      </c>
      <c r="C50" s="30">
        <f t="shared" si="9"/>
        <v>-0.23800842105263129</v>
      </c>
      <c r="D50" s="30">
        <f t="shared" si="10"/>
        <v>-0.13800842105263128</v>
      </c>
      <c r="E50" s="30">
        <f t="shared" si="11"/>
        <v>-0.03800842105263176</v>
      </c>
      <c r="F50" s="30">
        <f t="shared" si="12"/>
        <v>0.06199157894736872</v>
      </c>
    </row>
    <row r="51" spans="1:6" ht="12.75">
      <c r="A51" s="35">
        <f t="shared" si="7"/>
        <v>2000</v>
      </c>
      <c r="B51" s="30">
        <f t="shared" si="8"/>
        <v>-0.13110799999999972</v>
      </c>
      <c r="C51" s="30">
        <f t="shared" si="9"/>
        <v>-0.03110799999999972</v>
      </c>
      <c r="D51" s="30">
        <f t="shared" si="10"/>
        <v>0.06889200000000029</v>
      </c>
      <c r="E51" s="30">
        <f t="shared" si="11"/>
        <v>0.1688920000000003</v>
      </c>
      <c r="F51" s="30">
        <f t="shared" si="12"/>
        <v>0.2688920000000003</v>
      </c>
    </row>
    <row r="52" spans="1:6" ht="12.75">
      <c r="A52" s="35">
        <f t="shared" si="7"/>
        <v>2100</v>
      </c>
      <c r="B52" s="30">
        <f t="shared" si="8"/>
        <v>0.056087619047619316</v>
      </c>
      <c r="C52" s="30">
        <f t="shared" si="9"/>
        <v>0.1560876190476193</v>
      </c>
      <c r="D52" s="30">
        <f t="shared" si="10"/>
        <v>0.25608761904761934</v>
      </c>
      <c r="E52" s="30">
        <f t="shared" si="11"/>
        <v>0.3560876190476193</v>
      </c>
      <c r="F52" s="30">
        <f t="shared" si="12"/>
        <v>0.4560876190476193</v>
      </c>
    </row>
    <row r="53" spans="1:6" ht="12.75">
      <c r="A53" s="35">
        <f t="shared" si="7"/>
        <v>2200</v>
      </c>
      <c r="B53" s="30">
        <f t="shared" si="8"/>
        <v>0.2262654545454548</v>
      </c>
      <c r="C53" s="30">
        <f t="shared" si="9"/>
        <v>0.3262654545454548</v>
      </c>
      <c r="D53" s="30">
        <f t="shared" si="10"/>
        <v>0.4262654545454548</v>
      </c>
      <c r="E53" s="30">
        <f t="shared" si="11"/>
        <v>0.5262654545454548</v>
      </c>
      <c r="F53" s="30">
        <f t="shared" si="12"/>
        <v>0.6262654545454548</v>
      </c>
    </row>
    <row r="54" spans="1:6" ht="12.75">
      <c r="A54" s="35">
        <f t="shared" si="7"/>
        <v>2300</v>
      </c>
      <c r="B54" s="30">
        <f t="shared" si="8"/>
        <v>0.3816452173913046</v>
      </c>
      <c r="C54" s="30">
        <f t="shared" si="9"/>
        <v>0.4816452173913046</v>
      </c>
      <c r="D54" s="30">
        <f t="shared" si="10"/>
        <v>0.5816452173913046</v>
      </c>
      <c r="E54" s="30">
        <f t="shared" si="11"/>
        <v>0.6816452173913046</v>
      </c>
      <c r="F54" s="30">
        <f t="shared" si="12"/>
        <v>0.7816452173913045</v>
      </c>
    </row>
    <row r="55" spans="1:6" ht="12.75">
      <c r="A55" s="36">
        <f t="shared" si="7"/>
        <v>2400</v>
      </c>
      <c r="B55" s="41">
        <f t="shared" si="8"/>
        <v>0.5240766666666669</v>
      </c>
      <c r="C55" s="29">
        <f t="shared" si="9"/>
        <v>0.624076666666667</v>
      </c>
      <c r="D55" s="29">
        <f t="shared" si="10"/>
        <v>0.7240766666666669</v>
      </c>
      <c r="E55" s="29">
        <f t="shared" si="11"/>
        <v>0.8240766666666669</v>
      </c>
      <c r="F55" s="29">
        <f t="shared" si="12"/>
        <v>0.9240766666666669</v>
      </c>
    </row>
  </sheetData>
  <sheetProtection/>
  <mergeCells count="3">
    <mergeCell ref="B4:F4"/>
    <mergeCell ref="B18:F18"/>
    <mergeCell ref="A1:F1"/>
  </mergeCells>
  <printOptions/>
  <pageMargins left="0.75" right="0.75" top="0.7" bottom="0.62" header="0.5" footer="0.5"/>
  <pageSetup fitToWidth="0" fitToHeight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Galloway</dc:creator>
  <cp:keywords/>
  <dc:description/>
  <cp:lastModifiedBy>Alan Galloway</cp:lastModifiedBy>
  <cp:lastPrinted>2021-01-28T21:46:17Z</cp:lastPrinted>
  <dcterms:created xsi:type="dcterms:W3CDTF">2005-01-05T20:37:40Z</dcterms:created>
  <dcterms:modified xsi:type="dcterms:W3CDTF">2022-02-02T19:34:21Z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0x010100033D8E8C13F57D4680470D94B468FE98</vt:lpwstr>
  </property>
</Properties>
</file>