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010" activeTab="0"/>
  </bookViews>
  <sheets>
    <sheet name="Tob Budget" sheetId="1" r:id="rId1"/>
    <sheet name="Tabl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<sst xmlns="http://schemas.openxmlformats.org/spreadsheetml/2006/main" count="140" uniqueCount="86">
  <si>
    <t>ITEM</t>
  </si>
  <si>
    <t>DESCRIPTION</t>
  </si>
  <si>
    <t>UNIT</t>
  </si>
  <si>
    <t>AMOUNT</t>
  </si>
  <si>
    <t>PRICE</t>
  </si>
  <si>
    <t>TOTAL</t>
  </si>
  <si>
    <t>YOUR</t>
  </si>
  <si>
    <t>FARM</t>
  </si>
  <si>
    <t>($/UNIT)</t>
  </si>
  <si>
    <t>($/AC)</t>
  </si>
  <si>
    <t>GROSS REVENUE</t>
  </si>
  <si>
    <t>Tobacco Sales</t>
  </si>
  <si>
    <t>Burley Tobacco</t>
  </si>
  <si>
    <t>lb</t>
  </si>
  <si>
    <t>VARIABLE COSTS</t>
  </si>
  <si>
    <t>Transplants</t>
  </si>
  <si>
    <t>Fertilization</t>
  </si>
  <si>
    <t>Lime</t>
  </si>
  <si>
    <t>ton</t>
  </si>
  <si>
    <t>Insecticide</t>
  </si>
  <si>
    <t>Fungicide</t>
  </si>
  <si>
    <t>Sucker Control</t>
  </si>
  <si>
    <t>bu</t>
  </si>
  <si>
    <t>Machinery</t>
  </si>
  <si>
    <t>Interest</t>
  </si>
  <si>
    <t>Variable Costs, 6 months</t>
  </si>
  <si>
    <t>$</t>
  </si>
  <si>
    <t>TOTAL VARIABLE COSTS</t>
  </si>
  <si>
    <t>RETURN OVER VARIABLE COSTS</t>
  </si>
  <si>
    <t>FIXED COSTS</t>
  </si>
  <si>
    <t xml:space="preserve"> </t>
  </si>
  <si>
    <t>3-Tier Barn</t>
  </si>
  <si>
    <t>Tobacco Sticks</t>
  </si>
  <si>
    <t>Depreciation, Insurance, Storage</t>
  </si>
  <si>
    <t>Depreciation, Insurance</t>
  </si>
  <si>
    <t>Barns, Machinery</t>
  </si>
  <si>
    <t>TOTAL FIXED COSTS</t>
  </si>
  <si>
    <t>RETURN TO LAND, OPERATOR LABOR AND MANAGEMENT</t>
  </si>
  <si>
    <t>Land</t>
  </si>
  <si>
    <t>Value of Land/Rental Cost</t>
  </si>
  <si>
    <t>Operator Labor</t>
  </si>
  <si>
    <t>Unpaid Operator and/or Family Labor</t>
  </si>
  <si>
    <t>hrs</t>
  </si>
  <si>
    <t>RETURN TO MANAGEMENT</t>
  </si>
  <si>
    <t>________</t>
  </si>
  <si>
    <t>TABLE 1.</t>
  </si>
  <si>
    <t>PER ACRE RETURN OVER VARIABLE COSTS</t>
  </si>
  <si>
    <t xml:space="preserve">     AT VARYING YIELDS AND PRICES</t>
  </si>
  <si>
    <t>Yield per</t>
  </si>
  <si>
    <t>Acre</t>
  </si>
  <si>
    <t>Average Sale Price Per Pound</t>
  </si>
  <si>
    <t xml:space="preserve">      AT VARYING YIELDS AND PRICES</t>
  </si>
  <si>
    <t xml:space="preserve">  PER ACRE RETURN TO MANAGEMENT</t>
  </si>
  <si>
    <t>BURLEY TOBACCO BUDGET</t>
  </si>
  <si>
    <t>TABLE 2.</t>
  </si>
  <si>
    <t>TABLE 3.</t>
  </si>
  <si>
    <t xml:space="preserve">  PER ACRE RETURN OVER VARIABLE AND</t>
  </si>
  <si>
    <t xml:space="preserve">            FIXED COSTS AT VARYING YIELDS AND PRICES</t>
  </si>
  <si>
    <t xml:space="preserve">        AT VARYING YIELDS AND PRICES</t>
  </si>
  <si>
    <t xml:space="preserve">  PER POUND RETURN OVER VARIABLE COSTS</t>
  </si>
  <si>
    <t xml:space="preserve">   PER POUND RETURN TO MANAGEMENT</t>
  </si>
  <si>
    <t>TABLE 4.</t>
  </si>
  <si>
    <t>TABLE 5.</t>
  </si>
  <si>
    <t>Crop Insurance</t>
  </si>
  <si>
    <t>Purchased</t>
  </si>
  <si>
    <t>7,000 Plants per Acre</t>
  </si>
  <si>
    <t>(Qty/AC)</t>
  </si>
  <si>
    <t>Cover Crop</t>
  </si>
  <si>
    <t>Depreciated over 8 years</t>
  </si>
  <si>
    <t>RETURN TO OPERATOR LABOR AND MANAGEMENT</t>
  </si>
  <si>
    <t>Burley</t>
  </si>
  <si>
    <t>2018  ESTIMATED COSTS AND RETURNS</t>
  </si>
  <si>
    <t>Phosphorus -P</t>
  </si>
  <si>
    <t>Nitrogen*- N</t>
  </si>
  <si>
    <t>Potassium- K (sulphate)</t>
  </si>
  <si>
    <t>acre</t>
  </si>
  <si>
    <t>Miscellaneous</t>
  </si>
  <si>
    <t>Fuel/Oil, Repairs, Supplies, Materials</t>
  </si>
  <si>
    <t>Planting/setting</t>
  </si>
  <si>
    <t>* When DAP is used as phosphorus source reduce nitogen cost by approximately 8%</t>
  </si>
  <si>
    <t>Revised February 2018 - Alan B. Galloway, Area Farm Management Specialist, UT Extension</t>
  </si>
  <si>
    <t>This budget is intended as a guide only. Adjust the estimated income and expenses as appropriate.</t>
  </si>
  <si>
    <t>Hired Labor**</t>
  </si>
  <si>
    <t>** If hired labor is mostly H2A labor increase cost to allow for all expenses involved</t>
  </si>
  <si>
    <t>Herbicide</t>
  </si>
  <si>
    <t>Trucking/Hauling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</si>
</sst>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lbertus Medium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 inden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 inden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16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16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6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164" fontId="0" fillId="0" borderId="21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right" inden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0" fontId="13" fillId="0" borderId="10" xfId="0" applyNumberFormat="1" applyFont="1" applyBorder="1" applyAlignment="1">
      <alignment horizontal="right" indent="1"/>
    </xf>
    <xf numFmtId="164" fontId="13" fillId="0" borderId="10" xfId="0" applyNumberFormat="1" applyFont="1" applyBorder="1" applyAlignment="1">
      <alignment horizontal="right" indent="1"/>
    </xf>
    <xf numFmtId="164" fontId="1" fillId="0" borderId="23" xfId="0" applyNumberFormat="1" applyFont="1" applyBorder="1" applyAlignment="1">
      <alignment horizontal="right" indent="1"/>
    </xf>
    <xf numFmtId="164" fontId="13" fillId="0" borderId="23" xfId="0" applyNumberFormat="1" applyFont="1" applyBorder="1" applyAlignment="1">
      <alignment horizontal="right" indent="1"/>
    </xf>
    <xf numFmtId="164" fontId="13" fillId="0" borderId="0" xfId="0" applyNumberFormat="1" applyFont="1" applyBorder="1" applyAlignment="1">
      <alignment horizontal="right" indent="1"/>
    </xf>
    <xf numFmtId="164" fontId="1" fillId="0" borderId="17" xfId="0" applyNumberFormat="1" applyFont="1" applyBorder="1" applyAlignment="1">
      <alignment horizontal="right" inden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hyperlink" Target="https://www.google.com/url?sa=i&amp;rct=j&amp;q=&amp;esrc=s&amp;source=images&amp;cd=&amp;cad=rja&amp;uact=8&amp;ved=2ahUKEwifj7ru0o_ZAhVDtlkKHUzDCYIQjRx6BAgAEAY&amp;url=https%3A%2F%2Fmarketing.ca.uky.edu%2Flogos&amp;psig=AOvVaw1UofyskhQkG6FSoF9njgdH&amp;ust=1517950060059568" TargetMode="External" /><Relationship Id="rId4" Type="http://schemas.openxmlformats.org/officeDocument/2006/relationships/hyperlink" Target="https://www.google.com/url?sa=i&amp;rct=j&amp;q=&amp;esrc=s&amp;source=images&amp;cd=&amp;cad=rja&amp;uact=8&amp;ved=2ahUKEwifj7ru0o_ZAhVDtlkKHUzDCYIQjRx6BAgAEAY&amp;url=https%3A%2F%2Fmarketing.ca.uky.edu%2Flogos&amp;psig=AOvVaw1UofyskhQkG6FSoF9njgdH&amp;ust=151795006005956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533400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552450"/>
          <a:ext cx="774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0</xdr:rowOff>
    </xdr:from>
    <xdr:to>
      <xdr:col>7</xdr:col>
      <xdr:colOff>590550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47625" y="1009650"/>
          <a:ext cx="775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7</xdr:col>
      <xdr:colOff>571500</xdr:colOff>
      <xdr:row>23</xdr:row>
      <xdr:rowOff>0</xdr:rowOff>
    </xdr:to>
    <xdr:sp>
      <xdr:nvSpPr>
        <xdr:cNvPr id="3" name="Line 4"/>
        <xdr:cNvSpPr>
          <a:spLocks/>
        </xdr:cNvSpPr>
      </xdr:nvSpPr>
      <xdr:spPr>
        <a:xfrm>
          <a:off x="38100" y="5353050"/>
          <a:ext cx="774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30</xdr:row>
      <xdr:rowOff>0</xdr:rowOff>
    </xdr:from>
    <xdr:to>
      <xdr:col>7</xdr:col>
      <xdr:colOff>571500</xdr:colOff>
      <xdr:row>30</xdr:row>
      <xdr:rowOff>0</xdr:rowOff>
    </xdr:to>
    <xdr:sp>
      <xdr:nvSpPr>
        <xdr:cNvPr id="4" name="Line 5"/>
        <xdr:cNvSpPr>
          <a:spLocks/>
        </xdr:cNvSpPr>
      </xdr:nvSpPr>
      <xdr:spPr>
        <a:xfrm>
          <a:off x="38100" y="6953250"/>
          <a:ext cx="774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771525</xdr:colOff>
      <xdr:row>0</xdr:row>
      <xdr:rowOff>0</xdr:rowOff>
    </xdr:from>
    <xdr:to>
      <xdr:col>8</xdr:col>
      <xdr:colOff>9525</xdr:colOff>
      <xdr:row>1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0"/>
          <a:ext cx="143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0</xdr:row>
      <xdr:rowOff>28575</xdr:rowOff>
    </xdr:from>
    <xdr:to>
      <xdr:col>5</xdr:col>
      <xdr:colOff>514350</xdr:colOff>
      <xdr:row>0</xdr:row>
      <xdr:rowOff>295275</xdr:rowOff>
    </xdr:to>
    <xdr:pic>
      <xdr:nvPicPr>
        <xdr:cNvPr id="6" name="irc_mi" descr="Image result for uk extension log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28575"/>
          <a:ext cx="1571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15.8515625" style="0" customWidth="1"/>
    <col min="2" max="2" width="37.7109375" style="0" customWidth="1"/>
    <col min="3" max="3" width="7.8515625" style="0" customWidth="1"/>
    <col min="4" max="4" width="11.8515625" style="0" customWidth="1"/>
    <col min="5" max="5" width="11.28125" style="0" bestFit="1" customWidth="1"/>
    <col min="6" max="6" width="12.8515625" style="0" customWidth="1"/>
    <col min="7" max="7" width="10.7109375" style="0" customWidth="1"/>
    <col min="8" max="8" width="9.421875" style="0" customWidth="1"/>
  </cols>
  <sheetData>
    <row r="1" spans="1:8" ht="25.5" customHeight="1">
      <c r="A1" s="52" t="s">
        <v>53</v>
      </c>
      <c r="D1" s="55"/>
      <c r="E1" s="46"/>
      <c r="F1" s="46"/>
      <c r="H1" s="46"/>
    </row>
    <row r="2" spans="1:8" ht="18" customHeight="1">
      <c r="A2" s="6" t="s">
        <v>71</v>
      </c>
      <c r="B2" s="5"/>
      <c r="C2" s="5"/>
      <c r="D2" s="5"/>
      <c r="E2" s="5" t="s">
        <v>65</v>
      </c>
      <c r="F2" s="53"/>
      <c r="H2" s="14"/>
    </row>
    <row r="3" spans="1:8" ht="18" customHeight="1">
      <c r="A3" s="50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H3" s="50" t="s">
        <v>6</v>
      </c>
    </row>
    <row r="4" spans="1:8" ht="18" customHeight="1">
      <c r="A4" s="51"/>
      <c r="B4" s="51"/>
      <c r="C4" s="51"/>
      <c r="D4" s="51" t="s">
        <v>66</v>
      </c>
      <c r="E4" s="51" t="s">
        <v>8</v>
      </c>
      <c r="F4" s="51" t="s">
        <v>9</v>
      </c>
      <c r="H4" s="51" t="s">
        <v>7</v>
      </c>
    </row>
    <row r="5" spans="1:7" ht="18" customHeight="1">
      <c r="A5" s="1" t="s">
        <v>10</v>
      </c>
      <c r="B5" s="57"/>
      <c r="C5" s="57"/>
      <c r="D5" s="57"/>
      <c r="E5" s="57"/>
      <c r="F5" s="57"/>
      <c r="G5" s="57"/>
    </row>
    <row r="6" spans="1:8" ht="18" customHeight="1">
      <c r="A6" s="57" t="s">
        <v>11</v>
      </c>
      <c r="B6" s="57" t="s">
        <v>12</v>
      </c>
      <c r="C6" s="58" t="s">
        <v>13</v>
      </c>
      <c r="D6" s="58">
        <v>2300</v>
      </c>
      <c r="E6" s="59">
        <v>1.9</v>
      </c>
      <c r="F6" s="59">
        <f>+D6*E6</f>
        <v>4370</v>
      </c>
      <c r="G6" s="57"/>
      <c r="H6" t="s">
        <v>44</v>
      </c>
    </row>
    <row r="7" spans="1:7" ht="18" customHeight="1">
      <c r="A7" s="1" t="s">
        <v>14</v>
      </c>
      <c r="B7" s="57"/>
      <c r="C7" s="58"/>
      <c r="D7" s="58"/>
      <c r="E7" s="59"/>
      <c r="F7" s="59"/>
      <c r="G7" s="57"/>
    </row>
    <row r="8" spans="1:8" ht="18" customHeight="1">
      <c r="A8" s="57" t="s">
        <v>15</v>
      </c>
      <c r="B8" s="57" t="s">
        <v>64</v>
      </c>
      <c r="C8" s="58">
        <v>1000</v>
      </c>
      <c r="D8" s="58">
        <v>7</v>
      </c>
      <c r="E8" s="59">
        <v>42</v>
      </c>
      <c r="F8" s="59">
        <f>+D8*E8</f>
        <v>294</v>
      </c>
      <c r="G8" s="59">
        <f>+F8/$D$6</f>
        <v>0.12782608695652173</v>
      </c>
      <c r="H8" t="s">
        <v>44</v>
      </c>
    </row>
    <row r="9" spans="1:7" ht="18" customHeight="1">
      <c r="A9" s="57" t="s">
        <v>78</v>
      </c>
      <c r="B9" s="57"/>
      <c r="C9" s="58" t="s">
        <v>75</v>
      </c>
      <c r="D9" s="58">
        <v>1</v>
      </c>
      <c r="E9" s="59">
        <v>60</v>
      </c>
      <c r="F9" s="59">
        <f>+D9*E9</f>
        <v>60</v>
      </c>
      <c r="G9" s="59">
        <f>+F9/$D$6</f>
        <v>0.02608695652173913</v>
      </c>
    </row>
    <row r="10" spans="1:12" ht="18" customHeight="1">
      <c r="A10" s="57" t="s">
        <v>16</v>
      </c>
      <c r="B10" s="57" t="s">
        <v>17</v>
      </c>
      <c r="C10" s="58" t="s">
        <v>18</v>
      </c>
      <c r="D10" s="58">
        <v>1</v>
      </c>
      <c r="E10" s="59">
        <v>24</v>
      </c>
      <c r="F10" s="59">
        <f aca="true" t="shared" si="0" ref="F10:F35">+D10*E10</f>
        <v>24</v>
      </c>
      <c r="G10" s="59">
        <f aca="true" t="shared" si="1" ref="G10:G35">+F10/$D$6</f>
        <v>0.010434782608695653</v>
      </c>
      <c r="H10" t="s">
        <v>44</v>
      </c>
      <c r="K10" s="46"/>
      <c r="L10" s="46"/>
    </row>
    <row r="11" spans="1:8" ht="18" customHeight="1">
      <c r="A11" s="57"/>
      <c r="B11" s="57" t="s">
        <v>73</v>
      </c>
      <c r="C11" s="58" t="s">
        <v>13</v>
      </c>
      <c r="D11" s="58">
        <v>200</v>
      </c>
      <c r="E11" s="59">
        <v>0.4</v>
      </c>
      <c r="F11" s="59">
        <f t="shared" si="0"/>
        <v>80</v>
      </c>
      <c r="G11" s="59">
        <f t="shared" si="1"/>
        <v>0.034782608695652174</v>
      </c>
      <c r="H11" t="s">
        <v>44</v>
      </c>
    </row>
    <row r="12" spans="1:8" ht="18" customHeight="1">
      <c r="A12" s="57"/>
      <c r="B12" s="57" t="s">
        <v>72</v>
      </c>
      <c r="C12" s="58" t="s">
        <v>13</v>
      </c>
      <c r="D12" s="58">
        <v>130</v>
      </c>
      <c r="E12" s="59">
        <v>0.52</v>
      </c>
      <c r="F12" s="59">
        <f t="shared" si="0"/>
        <v>67.60000000000001</v>
      </c>
      <c r="G12" s="59">
        <f t="shared" si="1"/>
        <v>0.02939130434782609</v>
      </c>
      <c r="H12" t="s">
        <v>44</v>
      </c>
    </row>
    <row r="13" spans="1:7" ht="18" customHeight="1">
      <c r="A13" s="57"/>
      <c r="B13" s="57" t="s">
        <v>74</v>
      </c>
      <c r="C13" s="58" t="s">
        <v>13</v>
      </c>
      <c r="D13" s="58">
        <v>180</v>
      </c>
      <c r="E13" s="59">
        <v>0.7</v>
      </c>
      <c r="F13" s="59">
        <f t="shared" si="0"/>
        <v>125.99999999999999</v>
      </c>
      <c r="G13" s="59">
        <f t="shared" si="1"/>
        <v>0.054782608695652164</v>
      </c>
    </row>
    <row r="14" spans="1:8" ht="18" customHeight="1">
      <c r="A14" s="57" t="s">
        <v>84</v>
      </c>
      <c r="B14" s="57"/>
      <c r="C14" s="58" t="s">
        <v>75</v>
      </c>
      <c r="D14" s="58">
        <v>1</v>
      </c>
      <c r="E14" s="59">
        <v>72</v>
      </c>
      <c r="F14" s="59">
        <f t="shared" si="0"/>
        <v>72</v>
      </c>
      <c r="G14" s="59">
        <f t="shared" si="1"/>
        <v>0.03130434782608696</v>
      </c>
      <c r="H14" t="s">
        <v>44</v>
      </c>
    </row>
    <row r="15" spans="1:8" ht="18" customHeight="1">
      <c r="A15" s="57" t="s">
        <v>19</v>
      </c>
      <c r="B15" s="57"/>
      <c r="C15" s="58" t="s">
        <v>75</v>
      </c>
      <c r="D15" s="58">
        <v>1</v>
      </c>
      <c r="E15" s="59">
        <v>63</v>
      </c>
      <c r="F15" s="59">
        <f t="shared" si="0"/>
        <v>63</v>
      </c>
      <c r="G15" s="59">
        <f t="shared" si="1"/>
        <v>0.027391304347826086</v>
      </c>
      <c r="H15" t="s">
        <v>44</v>
      </c>
    </row>
    <row r="16" spans="1:8" ht="18" customHeight="1">
      <c r="A16" s="57" t="s">
        <v>20</v>
      </c>
      <c r="B16" s="57"/>
      <c r="C16" s="58" t="s">
        <v>75</v>
      </c>
      <c r="D16" s="58">
        <v>1</v>
      </c>
      <c r="E16" s="59">
        <v>120</v>
      </c>
      <c r="F16" s="59">
        <f t="shared" si="0"/>
        <v>120</v>
      </c>
      <c r="G16" s="59">
        <f t="shared" si="1"/>
        <v>0.05217391304347826</v>
      </c>
      <c r="H16" t="s">
        <v>44</v>
      </c>
    </row>
    <row r="17" spans="1:8" ht="18" customHeight="1">
      <c r="A17" s="57" t="s">
        <v>21</v>
      </c>
      <c r="B17" s="57"/>
      <c r="C17" s="58" t="s">
        <v>75</v>
      </c>
      <c r="D17" s="58">
        <v>1</v>
      </c>
      <c r="E17" s="59">
        <v>60</v>
      </c>
      <c r="F17" s="59">
        <f t="shared" si="0"/>
        <v>60</v>
      </c>
      <c r="G17" s="59">
        <f t="shared" si="1"/>
        <v>0.02608695652173913</v>
      </c>
      <c r="H17" t="s">
        <v>44</v>
      </c>
    </row>
    <row r="18" spans="1:8" ht="18" customHeight="1">
      <c r="A18" s="57" t="s">
        <v>67</v>
      </c>
      <c r="B18" s="57"/>
      <c r="C18" s="58" t="s">
        <v>22</v>
      </c>
      <c r="D18" s="58">
        <v>2</v>
      </c>
      <c r="E18" s="59">
        <v>8.75</v>
      </c>
      <c r="F18" s="59">
        <f t="shared" si="0"/>
        <v>17.5</v>
      </c>
      <c r="G18" s="59">
        <f t="shared" si="1"/>
        <v>0.007608695652173913</v>
      </c>
      <c r="H18" t="s">
        <v>44</v>
      </c>
    </row>
    <row r="19" spans="1:8" ht="18" customHeight="1">
      <c r="A19" s="57" t="s">
        <v>82</v>
      </c>
      <c r="B19" s="57"/>
      <c r="C19" s="58" t="s">
        <v>42</v>
      </c>
      <c r="D19" s="58">
        <v>150</v>
      </c>
      <c r="E19" s="59">
        <v>12.5</v>
      </c>
      <c r="F19" s="59">
        <f t="shared" si="0"/>
        <v>1875</v>
      </c>
      <c r="G19" s="59">
        <f t="shared" si="1"/>
        <v>0.8152173913043478</v>
      </c>
      <c r="H19" t="s">
        <v>44</v>
      </c>
    </row>
    <row r="20" spans="1:8" ht="18" customHeight="1">
      <c r="A20" s="57" t="s">
        <v>76</v>
      </c>
      <c r="B20" s="57" t="s">
        <v>77</v>
      </c>
      <c r="C20" s="58" t="s">
        <v>75</v>
      </c>
      <c r="D20" s="58">
        <v>1</v>
      </c>
      <c r="E20" s="59">
        <v>115</v>
      </c>
      <c r="F20" s="59">
        <f t="shared" si="0"/>
        <v>115</v>
      </c>
      <c r="G20" s="59">
        <f t="shared" si="1"/>
        <v>0.05</v>
      </c>
      <c r="H20" t="s">
        <v>44</v>
      </c>
    </row>
    <row r="21" spans="1:7" ht="18" customHeight="1">
      <c r="A21" s="57" t="s">
        <v>63</v>
      </c>
      <c r="B21" s="57"/>
      <c r="C21" s="58" t="s">
        <v>13</v>
      </c>
      <c r="D21" s="58">
        <f>+D6</f>
        <v>2300</v>
      </c>
      <c r="E21" s="59">
        <v>0.065</v>
      </c>
      <c r="F21" s="59">
        <v>150</v>
      </c>
      <c r="G21" s="59">
        <f>+F21/$D$6</f>
        <v>0.06521739130434782</v>
      </c>
    </row>
    <row r="22" spans="1:7" ht="18" customHeight="1">
      <c r="A22" s="57" t="s">
        <v>85</v>
      </c>
      <c r="B22" s="57"/>
      <c r="C22" s="58" t="s">
        <v>13</v>
      </c>
      <c r="D22" s="58">
        <v>2300</v>
      </c>
      <c r="E22" s="59">
        <v>0.02</v>
      </c>
      <c r="F22" s="59">
        <f t="shared" si="0"/>
        <v>46</v>
      </c>
      <c r="G22" s="59">
        <f t="shared" si="1"/>
        <v>0.02</v>
      </c>
    </row>
    <row r="23" spans="1:8" ht="18" customHeight="1">
      <c r="A23" s="60" t="s">
        <v>24</v>
      </c>
      <c r="B23" s="60" t="s">
        <v>25</v>
      </c>
      <c r="C23" s="61" t="s">
        <v>26</v>
      </c>
      <c r="D23" s="62">
        <f>SUM(F8:F21)</f>
        <v>3124.1</v>
      </c>
      <c r="E23" s="63">
        <v>0.045</v>
      </c>
      <c r="F23" s="64">
        <f>+D23*E23*0.5*0.8</f>
        <v>56.2338</v>
      </c>
      <c r="G23" s="59">
        <f t="shared" si="1"/>
        <v>0.024449478260869566</v>
      </c>
      <c r="H23" t="s">
        <v>44</v>
      </c>
    </row>
    <row r="24" spans="1:8" ht="18" customHeight="1">
      <c r="A24" s="1" t="s">
        <v>27</v>
      </c>
      <c r="B24" s="57"/>
      <c r="C24" s="58"/>
      <c r="D24" s="58"/>
      <c r="E24" s="59"/>
      <c r="F24" s="65">
        <f>SUM(F8:F23)</f>
        <v>3226.3338</v>
      </c>
      <c r="G24" s="66">
        <f t="shared" si="1"/>
        <v>1.4027538260869565</v>
      </c>
      <c r="H24" t="s">
        <v>44</v>
      </c>
    </row>
    <row r="25" spans="1:8" ht="18" customHeight="1">
      <c r="A25" s="1" t="s">
        <v>28</v>
      </c>
      <c r="B25" s="57"/>
      <c r="C25" s="58"/>
      <c r="D25" s="58"/>
      <c r="E25" s="59"/>
      <c r="F25" s="65">
        <f>+F6-F24</f>
        <v>1143.6662000000001</v>
      </c>
      <c r="G25" s="66">
        <f t="shared" si="1"/>
        <v>0.49724617391304354</v>
      </c>
      <c r="H25" t="s">
        <v>44</v>
      </c>
    </row>
    <row r="26" spans="1:7" ht="18" customHeight="1">
      <c r="A26" s="1" t="s">
        <v>29</v>
      </c>
      <c r="B26" s="57"/>
      <c r="C26" s="58"/>
      <c r="D26" s="58"/>
      <c r="E26" s="59"/>
      <c r="F26" s="59" t="s">
        <v>30</v>
      </c>
      <c r="G26" s="59"/>
    </row>
    <row r="27" spans="1:8" ht="18" customHeight="1">
      <c r="A27" s="57" t="s">
        <v>23</v>
      </c>
      <c r="B27" s="57" t="s">
        <v>33</v>
      </c>
      <c r="C27" s="58" t="s">
        <v>75</v>
      </c>
      <c r="D27" s="58">
        <v>1</v>
      </c>
      <c r="E27" s="59">
        <v>115</v>
      </c>
      <c r="F27" s="59">
        <f t="shared" si="0"/>
        <v>115</v>
      </c>
      <c r="G27" s="59">
        <f t="shared" si="1"/>
        <v>0.05</v>
      </c>
      <c r="H27" t="s">
        <v>44</v>
      </c>
    </row>
    <row r="28" spans="1:8" ht="18" customHeight="1">
      <c r="A28" s="57" t="s">
        <v>31</v>
      </c>
      <c r="B28" s="57" t="s">
        <v>34</v>
      </c>
      <c r="C28" s="58" t="s">
        <v>75</v>
      </c>
      <c r="D28" s="58">
        <v>1</v>
      </c>
      <c r="E28" s="59">
        <v>185</v>
      </c>
      <c r="F28" s="59">
        <f t="shared" si="0"/>
        <v>185</v>
      </c>
      <c r="G28" s="59">
        <f t="shared" si="1"/>
        <v>0.08043478260869565</v>
      </c>
      <c r="H28" t="s">
        <v>44</v>
      </c>
    </row>
    <row r="29" spans="1:8" ht="18" customHeight="1">
      <c r="A29" s="57" t="s">
        <v>32</v>
      </c>
      <c r="B29" s="57" t="s">
        <v>68</v>
      </c>
      <c r="C29" s="58" t="s">
        <v>75</v>
      </c>
      <c r="D29" s="58">
        <v>1</v>
      </c>
      <c r="E29" s="59">
        <v>25</v>
      </c>
      <c r="F29" s="59">
        <f t="shared" si="0"/>
        <v>25</v>
      </c>
      <c r="G29" s="59">
        <f t="shared" si="1"/>
        <v>0.010869565217391304</v>
      </c>
      <c r="H29" t="s">
        <v>44</v>
      </c>
    </row>
    <row r="30" spans="1:8" ht="18" customHeight="1">
      <c r="A30" s="60" t="s">
        <v>24</v>
      </c>
      <c r="B30" s="60" t="s">
        <v>35</v>
      </c>
      <c r="C30" s="61" t="s">
        <v>75</v>
      </c>
      <c r="D30" s="61">
        <v>1</v>
      </c>
      <c r="E30" s="64">
        <v>175</v>
      </c>
      <c r="F30" s="67">
        <f t="shared" si="0"/>
        <v>175</v>
      </c>
      <c r="G30" s="59">
        <f t="shared" si="1"/>
        <v>0.07608695652173914</v>
      </c>
      <c r="H30" t="s">
        <v>44</v>
      </c>
    </row>
    <row r="31" spans="1:8" ht="18" customHeight="1">
      <c r="A31" s="1" t="s">
        <v>36</v>
      </c>
      <c r="B31" s="57"/>
      <c r="C31" s="58"/>
      <c r="D31" s="58"/>
      <c r="E31" s="59"/>
      <c r="F31" s="68">
        <f>SUM(F27:F30)</f>
        <v>500</v>
      </c>
      <c r="G31" s="66">
        <f t="shared" si="1"/>
        <v>0.21739130434782608</v>
      </c>
      <c r="H31" t="s">
        <v>44</v>
      </c>
    </row>
    <row r="32" spans="1:8" ht="18" customHeight="1">
      <c r="A32" s="1" t="s">
        <v>37</v>
      </c>
      <c r="B32" s="57"/>
      <c r="C32" s="58"/>
      <c r="D32" s="58"/>
      <c r="E32" s="59"/>
      <c r="F32" s="65">
        <f>+F25-F31</f>
        <v>643.6662000000001</v>
      </c>
      <c r="G32" s="66">
        <f t="shared" si="1"/>
        <v>0.27985486956521743</v>
      </c>
      <c r="H32" t="s">
        <v>44</v>
      </c>
    </row>
    <row r="33" spans="1:8" ht="18" customHeight="1">
      <c r="A33" s="57" t="s">
        <v>38</v>
      </c>
      <c r="B33" s="57" t="s">
        <v>39</v>
      </c>
      <c r="C33" s="58" t="s">
        <v>75</v>
      </c>
      <c r="D33" s="58">
        <v>1</v>
      </c>
      <c r="E33" s="59">
        <v>200</v>
      </c>
      <c r="F33" s="59">
        <f t="shared" si="0"/>
        <v>200</v>
      </c>
      <c r="G33" s="59">
        <f t="shared" si="1"/>
        <v>0.08695652173913043</v>
      </c>
      <c r="H33" t="s">
        <v>44</v>
      </c>
    </row>
    <row r="34" spans="1:8" ht="18" customHeight="1">
      <c r="A34" s="1" t="s">
        <v>69</v>
      </c>
      <c r="B34" s="57"/>
      <c r="C34" s="58"/>
      <c r="D34" s="58"/>
      <c r="E34" s="59"/>
      <c r="F34" s="65">
        <f>+F32-F33</f>
        <v>443.6662000000001</v>
      </c>
      <c r="G34" s="66">
        <f t="shared" si="1"/>
        <v>0.192898347826087</v>
      </c>
      <c r="H34" t="s">
        <v>44</v>
      </c>
    </row>
    <row r="35" spans="1:8" ht="18" customHeight="1">
      <c r="A35" s="57" t="s">
        <v>40</v>
      </c>
      <c r="B35" s="57" t="s">
        <v>41</v>
      </c>
      <c r="C35" s="58" t="s">
        <v>42</v>
      </c>
      <c r="D35" s="58">
        <v>35</v>
      </c>
      <c r="E35" s="59">
        <v>12.5</v>
      </c>
      <c r="F35" s="59">
        <f t="shared" si="0"/>
        <v>437.5</v>
      </c>
      <c r="G35" s="59">
        <f t="shared" si="1"/>
        <v>0.19021739130434784</v>
      </c>
      <c r="H35" t="s">
        <v>44</v>
      </c>
    </row>
    <row r="36" spans="1:8" ht="18" customHeight="1">
      <c r="A36" s="1" t="s">
        <v>43</v>
      </c>
      <c r="B36" s="57"/>
      <c r="C36" s="58"/>
      <c r="D36" s="58"/>
      <c r="E36" s="59"/>
      <c r="F36" s="65">
        <f>+F34-F35</f>
        <v>6.166200000000117</v>
      </c>
      <c r="G36" s="66">
        <f>+F36/$D$6</f>
        <v>0.0026809565217391813</v>
      </c>
      <c r="H36" t="s">
        <v>44</v>
      </c>
    </row>
    <row r="37" spans="1:7" ht="15" customHeight="1">
      <c r="A37" s="2" t="s">
        <v>80</v>
      </c>
      <c r="C37" s="3"/>
      <c r="D37" s="3"/>
      <c r="E37" s="4"/>
      <c r="F37" s="12"/>
      <c r="G37" s="12"/>
    </row>
    <row r="38" spans="1:7" ht="15" customHeight="1">
      <c r="A38" s="2"/>
      <c r="C38" s="3"/>
      <c r="D38" s="3"/>
      <c r="E38" s="4"/>
      <c r="F38" s="12"/>
      <c r="G38" s="12"/>
    </row>
    <row r="39" ht="12">
      <c r="A39" s="2" t="s">
        <v>79</v>
      </c>
    </row>
    <row r="40" ht="12">
      <c r="A40" s="2" t="s">
        <v>83</v>
      </c>
    </row>
    <row r="41" spans="1:9" ht="12">
      <c r="A41" s="56" t="s">
        <v>81</v>
      </c>
      <c r="B41" s="15"/>
      <c r="C41" s="15"/>
      <c r="D41" s="15"/>
      <c r="E41" s="15"/>
      <c r="F41" s="15"/>
      <c r="G41" s="15"/>
      <c r="H41" s="15"/>
      <c r="I41" s="13"/>
    </row>
    <row r="50" spans="1:8" ht="15">
      <c r="A50" s="1"/>
      <c r="B50" s="1"/>
      <c r="C50" s="1"/>
      <c r="D50" s="1"/>
      <c r="E50" s="1"/>
      <c r="H50" s="1"/>
    </row>
    <row r="51" spans="1:9" ht="15">
      <c r="A51" s="17"/>
      <c r="B51" s="17"/>
      <c r="C51" s="17"/>
      <c r="D51" s="17"/>
      <c r="E51" s="17"/>
      <c r="F51" s="18"/>
      <c r="G51" s="18"/>
      <c r="H51" s="17"/>
      <c r="I51" s="18"/>
    </row>
    <row r="52" spans="1:9" ht="12.75">
      <c r="A52" s="16"/>
      <c r="B52" s="19"/>
      <c r="C52" s="19"/>
      <c r="D52" s="19"/>
      <c r="E52" s="19"/>
      <c r="F52" s="19"/>
      <c r="G52" s="19"/>
      <c r="H52" s="8"/>
      <c r="I52" s="8"/>
    </row>
    <row r="53" spans="2:9" ht="12">
      <c r="B53" s="8"/>
      <c r="C53" s="8"/>
      <c r="D53" s="8"/>
      <c r="E53" s="8"/>
      <c r="F53" s="8"/>
      <c r="G53" s="8"/>
      <c r="H53" s="8"/>
      <c r="I53" s="8"/>
    </row>
    <row r="54" spans="2:9" ht="12">
      <c r="B54" s="8"/>
      <c r="C54" s="8"/>
      <c r="D54" s="8"/>
      <c r="E54" s="8"/>
      <c r="F54" s="8"/>
      <c r="G54" s="8"/>
      <c r="H54" s="8"/>
      <c r="I54" s="8"/>
    </row>
    <row r="55" spans="2:9" ht="12">
      <c r="B55" s="8"/>
      <c r="C55" s="8"/>
      <c r="D55" s="8"/>
      <c r="E55" s="8"/>
      <c r="F55" s="8"/>
      <c r="G55" s="8"/>
      <c r="H55" s="8"/>
      <c r="I55" s="8"/>
    </row>
    <row r="56" spans="2:9" ht="12">
      <c r="B56" s="8"/>
      <c r="C56" s="8"/>
      <c r="D56" s="8"/>
      <c r="E56" s="8"/>
      <c r="F56" s="8"/>
      <c r="G56" s="8"/>
      <c r="H56" s="8"/>
      <c r="I56" s="8"/>
    </row>
    <row r="57" spans="2:9" ht="12">
      <c r="B57" s="8"/>
      <c r="C57" s="8"/>
      <c r="D57" s="8"/>
      <c r="E57" s="8"/>
      <c r="F57" s="8"/>
      <c r="G57" s="8"/>
      <c r="H57" s="20"/>
      <c r="I57" s="20"/>
    </row>
    <row r="58" spans="1:7" ht="12">
      <c r="A58" s="18"/>
      <c r="B58" s="18"/>
      <c r="C58" s="20"/>
      <c r="D58" s="20"/>
      <c r="E58" s="20"/>
      <c r="F58" s="20"/>
      <c r="G58" s="20"/>
    </row>
  </sheetData>
  <sheetProtection/>
  <printOptions/>
  <pageMargins left="0.55" right="0.5" top="1.13" bottom="0.25" header="0.5" footer="0.5"/>
  <pageSetup fitToHeight="1" fitToWidth="1" horizontalDpi="600" verticalDpi="600" orientation="portrait" scale="76" r:id="rId2"/>
  <ignoredErrors>
    <ignoredError sqref="F3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6" width="10.28125" style="0" customWidth="1"/>
  </cols>
  <sheetData>
    <row r="1" spans="1:6" ht="15">
      <c r="A1" s="22" t="s">
        <v>45</v>
      </c>
      <c r="B1" s="21" t="s">
        <v>46</v>
      </c>
      <c r="C1" s="21"/>
      <c r="D1" s="21"/>
      <c r="E1" s="21"/>
      <c r="F1" s="24"/>
    </row>
    <row r="2" spans="1:6" ht="15">
      <c r="A2" s="54" t="s">
        <v>70</v>
      </c>
      <c r="B2" s="6" t="s">
        <v>47</v>
      </c>
      <c r="C2" s="6"/>
      <c r="D2" s="6"/>
      <c r="E2" s="6"/>
      <c r="F2" s="25"/>
    </row>
    <row r="3" spans="1:6" ht="12.75">
      <c r="A3" s="39" t="s">
        <v>48</v>
      </c>
      <c r="B3" s="70" t="s">
        <v>50</v>
      </c>
      <c r="C3" s="70"/>
      <c r="D3" s="70"/>
      <c r="E3" s="70"/>
      <c r="F3" s="71"/>
    </row>
    <row r="4" spans="1:6" ht="13.5" thickBot="1">
      <c r="A4" s="47" t="s">
        <v>49</v>
      </c>
      <c r="B4" s="48">
        <v>1.6</v>
      </c>
      <c r="C4" s="48">
        <v>1.7</v>
      </c>
      <c r="D4" s="48">
        <v>1.8</v>
      </c>
      <c r="E4" s="48">
        <v>1.9</v>
      </c>
      <c r="F4" s="49">
        <v>2</v>
      </c>
    </row>
    <row r="5" spans="1:6" ht="12">
      <c r="A5" s="40">
        <v>1750</v>
      </c>
      <c r="B5" s="8">
        <f>A5*$B$4-'Tob Budget'!$F$24</f>
        <v>-426.3337999999999</v>
      </c>
      <c r="C5" s="8">
        <f>A5*$C$4-'Tob Budget'!$F$24</f>
        <v>-251.33379999999988</v>
      </c>
      <c r="D5" s="8">
        <f>A5*$D$4-'Tob Budget'!$F$24</f>
        <v>-76.33379999999988</v>
      </c>
      <c r="E5" s="8">
        <f>A5*$E$4-'Tob Budget'!$F$24</f>
        <v>98.66620000000012</v>
      </c>
      <c r="F5" s="26">
        <f>A5*$F$4-'Tob Budget'!$F$24</f>
        <v>273.6662000000001</v>
      </c>
    </row>
    <row r="6" spans="1:6" ht="12">
      <c r="A6" s="40">
        <v>2000</v>
      </c>
      <c r="B6" s="8">
        <f>A6*$B$4-'Tob Budget'!$F$24</f>
        <v>-26.333799999999883</v>
      </c>
      <c r="C6" s="8">
        <f>A6*$C$4-'Tob Budget'!$F$24</f>
        <v>173.66620000000012</v>
      </c>
      <c r="D6" s="8">
        <f>A6*$D$4-'Tob Budget'!$F$24</f>
        <v>373.6662000000001</v>
      </c>
      <c r="E6" s="8">
        <f>A6*$E$4-'Tob Budget'!$F$24</f>
        <v>573.6662000000001</v>
      </c>
      <c r="F6" s="26">
        <f>A6*$F$4-'Tob Budget'!$F$24</f>
        <v>773.6662000000001</v>
      </c>
    </row>
    <row r="7" spans="1:6" ht="12">
      <c r="A7" s="40">
        <v>2250</v>
      </c>
      <c r="B7" s="8">
        <f>A7*$B$4-'Tob Budget'!$F$24</f>
        <v>373.6662000000001</v>
      </c>
      <c r="C7" s="8">
        <f>A7*$C$4-'Tob Budget'!$F$24</f>
        <v>598.6662000000001</v>
      </c>
      <c r="D7" s="8">
        <f>A7*$D$4-'Tob Budget'!$F$24</f>
        <v>823.6662000000001</v>
      </c>
      <c r="E7" s="8">
        <f>A7*$E$4-'Tob Budget'!$F$24</f>
        <v>1048.6662000000001</v>
      </c>
      <c r="F7" s="26">
        <f>A7*$F$4-'Tob Budget'!$F$24</f>
        <v>1273.6662000000001</v>
      </c>
    </row>
    <row r="8" spans="1:6" ht="12">
      <c r="A8" s="40">
        <v>2500</v>
      </c>
      <c r="B8" s="8">
        <f>A8*$B$4-'Tob Budget'!$F$24</f>
        <v>773.6662000000001</v>
      </c>
      <c r="C8" s="8">
        <f>A8*$C$4-'Tob Budget'!$F$24</f>
        <v>1023.6662000000001</v>
      </c>
      <c r="D8" s="8">
        <f>A8*$D$4-'Tob Budget'!$F$24</f>
        <v>1273.6662000000001</v>
      </c>
      <c r="E8" s="8">
        <f>A8*$E$4-'Tob Budget'!$F$24</f>
        <v>1523.6662000000001</v>
      </c>
      <c r="F8" s="26">
        <f>A8*$F$4-'Tob Budget'!$F$24</f>
        <v>1773.6662000000001</v>
      </c>
    </row>
    <row r="9" spans="1:6" ht="12">
      <c r="A9" s="40">
        <v>2750</v>
      </c>
      <c r="B9" s="8">
        <f>A9*$B$4-'Tob Budget'!$F$24</f>
        <v>1173.6662000000001</v>
      </c>
      <c r="C9" s="8">
        <f>A9*$C$4-'Tob Budget'!$F$24</f>
        <v>1448.6662000000001</v>
      </c>
      <c r="D9" s="8">
        <f>A9*$D$4-'Tob Budget'!$F$24</f>
        <v>1723.6662000000001</v>
      </c>
      <c r="E9" s="8">
        <f>A9*$E$4-'Tob Budget'!$F$24</f>
        <v>1998.6662000000001</v>
      </c>
      <c r="F9" s="26">
        <f>A9*$F$4-'Tob Budget'!$F$24</f>
        <v>2273.6662</v>
      </c>
    </row>
    <row r="10" spans="1:6" ht="12">
      <c r="A10" s="41">
        <v>3000</v>
      </c>
      <c r="B10" s="9">
        <f>A10*$B$4-'Tob Budget'!$F$24</f>
        <v>1573.6662000000001</v>
      </c>
      <c r="C10" s="9">
        <f>A10*$C$4-'Tob Budget'!$F$24</f>
        <v>1873.6662000000001</v>
      </c>
      <c r="D10" s="9">
        <f>A10*$D$4-'Tob Budget'!$F$24</f>
        <v>2173.6662</v>
      </c>
      <c r="E10" s="9">
        <f>A10*$E$4-'Tob Budget'!$F$24</f>
        <v>2473.6662</v>
      </c>
      <c r="F10" s="27">
        <f>A10*$F$4-'Tob Budget'!$F$24</f>
        <v>2773.6662</v>
      </c>
    </row>
    <row r="13" spans="1:6" ht="15">
      <c r="A13" s="22" t="s">
        <v>54</v>
      </c>
      <c r="B13" s="21" t="s">
        <v>56</v>
      </c>
      <c r="C13" s="21"/>
      <c r="D13" s="21"/>
      <c r="E13" s="21"/>
      <c r="F13" s="24"/>
    </row>
    <row r="14" spans="1:6" ht="15">
      <c r="A14" s="23" t="s">
        <v>57</v>
      </c>
      <c r="C14" s="6"/>
      <c r="D14" s="6"/>
      <c r="E14" s="6"/>
      <c r="F14" s="25"/>
    </row>
    <row r="15" spans="1:6" ht="12.75">
      <c r="A15" s="39" t="s">
        <v>48</v>
      </c>
      <c r="B15" s="70" t="s">
        <v>50</v>
      </c>
      <c r="C15" s="70"/>
      <c r="D15" s="70"/>
      <c r="E15" s="70"/>
      <c r="F15" s="71"/>
    </row>
    <row r="16" spans="1:6" ht="13.5" thickBot="1">
      <c r="A16" s="47" t="s">
        <v>49</v>
      </c>
      <c r="B16" s="48">
        <f>+B4</f>
        <v>1.6</v>
      </c>
      <c r="C16" s="48">
        <f>+C4</f>
        <v>1.7</v>
      </c>
      <c r="D16" s="48">
        <f>+D4</f>
        <v>1.8</v>
      </c>
      <c r="E16" s="48">
        <f>+E4</f>
        <v>1.9</v>
      </c>
      <c r="F16" s="49">
        <f>+F4</f>
        <v>2</v>
      </c>
    </row>
    <row r="17" spans="1:6" ht="12">
      <c r="A17" s="40">
        <v>1750</v>
      </c>
      <c r="B17" s="8">
        <f>A17*$B$4-('Tob Budget'!$F$24+'Tob Budget'!$F$31)</f>
        <v>-926.3337999999999</v>
      </c>
      <c r="C17" s="8">
        <f>A17*$C$4-('Tob Budget'!$F$24+'Tob Budget'!$F$31)</f>
        <v>-751.3337999999999</v>
      </c>
      <c r="D17" s="8">
        <f>A17*$D$4-('Tob Budget'!$F$24+'Tob Budget'!$F$31)</f>
        <v>-576.3337999999999</v>
      </c>
      <c r="E17" s="8">
        <f>A17*$E$4-('Tob Budget'!$F$24+'Tob Budget'!$F$31)</f>
        <v>-401.3337999999999</v>
      </c>
      <c r="F17" s="26">
        <f>A17*$F$4-('Tob Budget'!$F$24+'Tob Budget'!$F$31)</f>
        <v>-226.33379999999988</v>
      </c>
    </row>
    <row r="18" spans="1:6" ht="12">
      <c r="A18" s="40">
        <v>2000</v>
      </c>
      <c r="B18" s="8">
        <f>A18*$B$4-('Tob Budget'!$F$24+'Tob Budget'!$F$31)</f>
        <v>-526.3337999999999</v>
      </c>
      <c r="C18" s="8">
        <f>A18*$C$4-('Tob Budget'!$F$24+'Tob Budget'!$F$31)</f>
        <v>-326.3337999999999</v>
      </c>
      <c r="D18" s="8">
        <f>A18*$D$4-('Tob Budget'!$F$24+'Tob Budget'!$F$31)</f>
        <v>-126.33379999999988</v>
      </c>
      <c r="E18" s="8">
        <f>A18*$E$4-('Tob Budget'!$F$24+'Tob Budget'!$F$31)</f>
        <v>73.66620000000012</v>
      </c>
      <c r="F18" s="26">
        <f>A18*$F$4-('Tob Budget'!$F$24+'Tob Budget'!$F$31)</f>
        <v>273.6662000000001</v>
      </c>
    </row>
    <row r="19" spans="1:6" ht="12">
      <c r="A19" s="40">
        <v>2250</v>
      </c>
      <c r="B19" s="8">
        <f>A19*$B$4-('Tob Budget'!$F$24+'Tob Budget'!$F$31)</f>
        <v>-126.33379999999988</v>
      </c>
      <c r="C19" s="8">
        <f>A19*$C$4-('Tob Budget'!$F$24+'Tob Budget'!$F$31)</f>
        <v>98.66620000000012</v>
      </c>
      <c r="D19" s="8">
        <f>A19*$D$4-('Tob Budget'!$F$24+'Tob Budget'!$F$31)</f>
        <v>323.6662000000001</v>
      </c>
      <c r="E19" s="8">
        <f>A19*$E$4-('Tob Budget'!$F$24+'Tob Budget'!$F$31)</f>
        <v>548.6662000000001</v>
      </c>
      <c r="F19" s="26">
        <f>A19*$F$4-('Tob Budget'!$F$24+'Tob Budget'!$F$31)</f>
        <v>773.6662000000001</v>
      </c>
    </row>
    <row r="20" spans="1:6" ht="12">
      <c r="A20" s="40">
        <v>2500</v>
      </c>
      <c r="B20" s="8">
        <f>A20*$B$4-('Tob Budget'!$F$24+'Tob Budget'!$F$31)</f>
        <v>273.6662000000001</v>
      </c>
      <c r="C20" s="8">
        <f>A20*$C$4-('Tob Budget'!$F$24+'Tob Budget'!$F$31)</f>
        <v>523.6662000000001</v>
      </c>
      <c r="D20" s="8">
        <f>A20*$D$4-('Tob Budget'!$F$24+'Tob Budget'!$F$31)</f>
        <v>773.6662000000001</v>
      </c>
      <c r="E20" s="8">
        <f>A20*$E$4-('Tob Budget'!$F$24+'Tob Budget'!$F$31)</f>
        <v>1023.6662000000001</v>
      </c>
      <c r="F20" s="26">
        <f>A20*$F$4-('Tob Budget'!$F$24+'Tob Budget'!$F$31)</f>
        <v>1273.6662000000001</v>
      </c>
    </row>
    <row r="21" spans="1:6" ht="12">
      <c r="A21" s="40">
        <v>2750</v>
      </c>
      <c r="B21" s="8">
        <f>A21*$B$4-('Tob Budget'!$F$24+'Tob Budget'!$F$31)</f>
        <v>673.6662000000001</v>
      </c>
      <c r="C21" s="8">
        <f>A21*$C$4-('Tob Budget'!$F$24+'Tob Budget'!$F$31)</f>
        <v>948.6662000000001</v>
      </c>
      <c r="D21" s="8">
        <f>A21*$D$4-('Tob Budget'!$F$24+'Tob Budget'!$F$31)</f>
        <v>1223.6662000000001</v>
      </c>
      <c r="E21" s="8">
        <f>A21*$E$4-('Tob Budget'!$F$24+'Tob Budget'!$F$31)</f>
        <v>1498.6662000000001</v>
      </c>
      <c r="F21" s="26">
        <f>A21*$F$4-('Tob Budget'!$F$24+'Tob Budget'!$F$31)</f>
        <v>1773.6662000000001</v>
      </c>
    </row>
    <row r="22" spans="1:6" ht="12">
      <c r="A22" s="41">
        <v>3000</v>
      </c>
      <c r="B22" s="9">
        <f>A22*$B$4-('Tob Budget'!$F$24+'Tob Budget'!$F$31)</f>
        <v>1073.6662000000001</v>
      </c>
      <c r="C22" s="9">
        <f>A22*$C$4-('Tob Budget'!$F$24+'Tob Budget'!$F$31)</f>
        <v>1373.6662000000001</v>
      </c>
      <c r="D22" s="9">
        <f>A22*$D$4-('Tob Budget'!$F$24+'Tob Budget'!$F$31)</f>
        <v>1673.6662000000001</v>
      </c>
      <c r="E22" s="9">
        <f>A22*$E$4-('Tob Budget'!$F$24+'Tob Budget'!$F$31)</f>
        <v>1973.6662000000001</v>
      </c>
      <c r="F22" s="27">
        <f>A22*$F$4-('Tob Budget'!$F$24+'Tob Budget'!$F$31)</f>
        <v>2273.6662</v>
      </c>
    </row>
    <row r="23" spans="1:6" ht="12">
      <c r="A23" s="18"/>
      <c r="B23" s="20"/>
      <c r="C23" s="20"/>
      <c r="D23" s="20"/>
      <c r="E23" s="20"/>
      <c r="F23" s="20"/>
    </row>
    <row r="25" spans="1:6" ht="15">
      <c r="A25" s="22" t="s">
        <v>55</v>
      </c>
      <c r="B25" s="28" t="s">
        <v>52</v>
      </c>
      <c r="C25" s="28"/>
      <c r="D25" s="28"/>
      <c r="E25" s="28"/>
      <c r="F25" s="29"/>
    </row>
    <row r="26" spans="1:6" ht="15">
      <c r="A26" s="23"/>
      <c r="B26" s="7" t="s">
        <v>51</v>
      </c>
      <c r="C26" s="7"/>
      <c r="D26" s="7"/>
      <c r="E26" s="7"/>
      <c r="F26" s="30"/>
    </row>
    <row r="27" spans="1:6" ht="12.75">
      <c r="A27" s="39" t="s">
        <v>48</v>
      </c>
      <c r="B27" s="70" t="s">
        <v>50</v>
      </c>
      <c r="C27" s="70"/>
      <c r="D27" s="70"/>
      <c r="E27" s="70"/>
      <c r="F27" s="71"/>
    </row>
    <row r="28" spans="1:6" ht="13.5" thickBot="1">
      <c r="A28" s="47" t="s">
        <v>49</v>
      </c>
      <c r="B28" s="48">
        <f>+B4</f>
        <v>1.6</v>
      </c>
      <c r="C28" s="48">
        <f>+C4</f>
        <v>1.7</v>
      </c>
      <c r="D28" s="48">
        <f>+D4</f>
        <v>1.8</v>
      </c>
      <c r="E28" s="48">
        <f>+E4</f>
        <v>1.9</v>
      </c>
      <c r="F28" s="49">
        <f>+F4</f>
        <v>2</v>
      </c>
    </row>
    <row r="29" spans="1:6" ht="12">
      <c r="A29" s="40">
        <v>1750</v>
      </c>
      <c r="B29" s="10">
        <f>+A29*B28-'Tob Budget'!$F$24-'Tob Budget'!$F$31-'Tob Budget'!$F$33-'Tob Budget'!$F$35</f>
        <v>-1563.8337999999999</v>
      </c>
      <c r="C29" s="10">
        <f>+A29*C28-'Tob Budget'!$F$24-'Tob Budget'!$F$31-'Tob Budget'!$F$33-'Tob Budget'!$F$35</f>
        <v>-1388.8337999999999</v>
      </c>
      <c r="D29" s="10">
        <f>+A29*D28-'Tob Budget'!$F$24-'Tob Budget'!$F$31-'Tob Budget'!$F$33-'Tob Budget'!$F$35</f>
        <v>-1213.8337999999999</v>
      </c>
      <c r="E29" s="10">
        <f>+A29*$E$28-'Tob Budget'!$F$24-'Tob Budget'!$F$31-'Tob Budget'!$F$33-'Tob Budget'!$F$35</f>
        <v>-1038.8337999999999</v>
      </c>
      <c r="F29" s="31">
        <f>+A29*$F$28-'Tob Budget'!$F$24-'Tob Budget'!$F$31-'Tob Budget'!$F$33-'Tob Budget'!$F$35</f>
        <v>-863.8337999999999</v>
      </c>
    </row>
    <row r="30" spans="1:6" ht="12">
      <c r="A30" s="40">
        <v>2000</v>
      </c>
      <c r="B30" s="10">
        <f>+A30*B28-'Tob Budget'!$F$24-'Tob Budget'!$F$31-'Tob Budget'!$F$33-'Tob Budget'!$F$35</f>
        <v>-1163.8337999999999</v>
      </c>
      <c r="C30" s="10">
        <f>+A30*C28-'Tob Budget'!$F$24-'Tob Budget'!$F$31-'Tob Budget'!$F$33-'Tob Budget'!$F$35</f>
        <v>-963.8337999999999</v>
      </c>
      <c r="D30" s="10">
        <f>+A30*D28-'Tob Budget'!$F$24-'Tob Budget'!$F$31-'Tob Budget'!$F$33-'Tob Budget'!$F$35</f>
        <v>-763.8337999999999</v>
      </c>
      <c r="E30" s="10">
        <f>+A30*$E$28-'Tob Budget'!$F$24-'Tob Budget'!$F$31-'Tob Budget'!$F$33-'Tob Budget'!$F$35</f>
        <v>-563.8337999999999</v>
      </c>
      <c r="F30" s="31">
        <f>+A30*$F$28-'Tob Budget'!$F$24-'Tob Budget'!$F$31-'Tob Budget'!$F$33-'Tob Budget'!$F$35</f>
        <v>-363.8337999999999</v>
      </c>
    </row>
    <row r="31" spans="1:6" ht="12">
      <c r="A31" s="40">
        <v>2250</v>
      </c>
      <c r="B31" s="10">
        <f>+A31*B28-'Tob Budget'!$F$24-'Tob Budget'!$F$31-'Tob Budget'!$F$33-'Tob Budget'!$F$35</f>
        <v>-763.8337999999999</v>
      </c>
      <c r="C31" s="10">
        <f>+A31*C28-'Tob Budget'!$F$24-'Tob Budget'!$F$31-'Tob Budget'!$F$33-'Tob Budget'!$F$35</f>
        <v>-538.8337999999999</v>
      </c>
      <c r="D31" s="10">
        <f>+A31*D28-'Tob Budget'!$F$24-'Tob Budget'!$F$31-'Tob Budget'!$F$33-'Tob Budget'!$F$35</f>
        <v>-313.8337999999999</v>
      </c>
      <c r="E31" s="10">
        <f>+A31*$E$28-'Tob Budget'!$F$24-'Tob Budget'!$F$31-'Tob Budget'!$F$33-'Tob Budget'!$F$35</f>
        <v>-88.83379999999988</v>
      </c>
      <c r="F31" s="31">
        <f>+A31*$F$28-'Tob Budget'!$F$24-'Tob Budget'!$F$31-'Tob Budget'!$F$33-'Tob Budget'!$F$35</f>
        <v>136.16620000000012</v>
      </c>
    </row>
    <row r="32" spans="1:6" ht="12">
      <c r="A32" s="40">
        <v>2500</v>
      </c>
      <c r="B32" s="10">
        <f>+A32*B28-'Tob Budget'!$F$24-'Tob Budget'!$F$31-'Tob Budget'!$F$33-'Tob Budget'!$F$35</f>
        <v>-363.8337999999999</v>
      </c>
      <c r="C32" s="10">
        <f>+A32*C28-'Tob Budget'!$F$24-'Tob Budget'!$F$31-'Tob Budget'!$F$33-'Tob Budget'!$F$35</f>
        <v>-113.83379999999988</v>
      </c>
      <c r="D32" s="10">
        <f>+A32*D28-'Tob Budget'!$F$24-'Tob Budget'!$F$31-'Tob Budget'!$F$33-'Tob Budget'!$F$35</f>
        <v>136.16620000000012</v>
      </c>
      <c r="E32" s="10">
        <f>+A32*$E$28-'Tob Budget'!$F$24-'Tob Budget'!$F$31-'Tob Budget'!$F$33-'Tob Budget'!$F$35</f>
        <v>386.1662000000001</v>
      </c>
      <c r="F32" s="31">
        <f>+A32*$F$28-'Tob Budget'!$F$24-'Tob Budget'!$F$31-'Tob Budget'!$F$33-'Tob Budget'!$F$35</f>
        <v>636.1662000000001</v>
      </c>
    </row>
    <row r="33" spans="1:6" ht="12">
      <c r="A33" s="40">
        <v>2750</v>
      </c>
      <c r="B33" s="10">
        <f>+A33*B28-'Tob Budget'!$F$24-'Tob Budget'!$F$31-'Tob Budget'!$F$33-'Tob Budget'!$F$35</f>
        <v>36.16620000000012</v>
      </c>
      <c r="C33" s="10">
        <f>+A33*C28-'Tob Budget'!$F$24-'Tob Budget'!$F$31-'Tob Budget'!$F$33-'Tob Budget'!$F$35</f>
        <v>311.1662000000001</v>
      </c>
      <c r="D33" s="10">
        <f>+A33*D28-'Tob Budget'!$F$24-'Tob Budget'!$F$31-'Tob Budget'!$F$33-'Tob Budget'!$F$35</f>
        <v>586.1662000000001</v>
      </c>
      <c r="E33" s="10">
        <f>+A33*$E$28-'Tob Budget'!$F$24-'Tob Budget'!$F$31-'Tob Budget'!$F$33-'Tob Budget'!$F$35</f>
        <v>861.1662000000001</v>
      </c>
      <c r="F33" s="31">
        <f>+A33*$F$28-'Tob Budget'!$F$24-'Tob Budget'!$F$31-'Tob Budget'!$F$33-'Tob Budget'!$F$35</f>
        <v>1136.1662000000001</v>
      </c>
    </row>
    <row r="34" spans="1:6" ht="12">
      <c r="A34" s="41">
        <v>3000</v>
      </c>
      <c r="B34" s="11">
        <f>+A34*B28-'Tob Budget'!$F$24-'Tob Budget'!$F$31-'Tob Budget'!$F$33-'Tob Budget'!$F$35</f>
        <v>436.1662000000001</v>
      </c>
      <c r="C34" s="11">
        <f>+A34*C28-'Tob Budget'!$F$24-'Tob Budget'!$F$31-'Tob Budget'!$F$33-'Tob Budget'!$F$35</f>
        <v>736.1662000000001</v>
      </c>
      <c r="D34" s="11">
        <f>+A34*D28-'Tob Budget'!$F$24-'Tob Budget'!$F$31-'Tob Budget'!$F$33-'Tob Budget'!$F$35</f>
        <v>1036.1662000000001</v>
      </c>
      <c r="E34" s="11">
        <f>+A34*$E$28-'Tob Budget'!$F$24-'Tob Budget'!$F$31-'Tob Budget'!$F$33-'Tob Budget'!$F$35</f>
        <v>1336.1662000000001</v>
      </c>
      <c r="F34" s="32">
        <f>+A34*$F$28-'Tob Budget'!$F$24-'Tob Budget'!$F$31-'Tob Budget'!$F$33-'Tob Budget'!$F$35</f>
        <v>1636.1662000000001</v>
      </c>
    </row>
    <row r="37" spans="1:6" ht="15">
      <c r="A37" s="22" t="s">
        <v>61</v>
      </c>
      <c r="B37" s="42" t="s">
        <v>59</v>
      </c>
      <c r="C37" s="42"/>
      <c r="D37" s="42"/>
      <c r="E37" s="42"/>
      <c r="F37" s="43"/>
    </row>
    <row r="38" spans="1:6" ht="15">
      <c r="A38" s="23"/>
      <c r="B38" s="44" t="s">
        <v>58</v>
      </c>
      <c r="C38" s="44"/>
      <c r="D38" s="44"/>
      <c r="E38" s="44"/>
      <c r="F38" s="45"/>
    </row>
    <row r="39" spans="1:6" ht="12.75">
      <c r="A39" s="39" t="s">
        <v>48</v>
      </c>
      <c r="B39" s="69" t="s">
        <v>50</v>
      </c>
      <c r="C39" s="70"/>
      <c r="D39" s="70"/>
      <c r="E39" s="70"/>
      <c r="F39" s="71"/>
    </row>
    <row r="40" spans="1:6" ht="13.5" thickBot="1">
      <c r="A40" s="47" t="s">
        <v>49</v>
      </c>
      <c r="B40" s="48">
        <f>+B4</f>
        <v>1.6</v>
      </c>
      <c r="C40" s="48">
        <f>+C4</f>
        <v>1.7</v>
      </c>
      <c r="D40" s="48">
        <f>+D4</f>
        <v>1.8</v>
      </c>
      <c r="E40" s="48">
        <f>+E4</f>
        <v>1.9</v>
      </c>
      <c r="F40" s="49">
        <f>+F4</f>
        <v>2</v>
      </c>
    </row>
    <row r="41" spans="1:6" ht="12">
      <c r="A41" s="40">
        <v>1750</v>
      </c>
      <c r="B41" s="33">
        <f aca="true" t="shared" si="0" ref="B41:B46">B5/$A41</f>
        <v>-0.2436193142857142</v>
      </c>
      <c r="C41" s="33">
        <f aca="true" t="shared" si="1" ref="C41:F46">C5/$A41</f>
        <v>-0.14361931428571423</v>
      </c>
      <c r="D41" s="33">
        <f t="shared" si="1"/>
        <v>-0.043619314285714215</v>
      </c>
      <c r="E41" s="33">
        <f t="shared" si="1"/>
        <v>0.05638068571428578</v>
      </c>
      <c r="F41" s="34">
        <f t="shared" si="1"/>
        <v>0.1563806857142858</v>
      </c>
    </row>
    <row r="42" spans="1:6" ht="12">
      <c r="A42" s="40">
        <v>2000</v>
      </c>
      <c r="B42" s="33">
        <f t="shared" si="0"/>
        <v>-0.013166899999999941</v>
      </c>
      <c r="C42" s="33">
        <f t="shared" si="1"/>
        <v>0.08683310000000005</v>
      </c>
      <c r="D42" s="33">
        <f t="shared" si="1"/>
        <v>0.18683310000000006</v>
      </c>
      <c r="E42" s="33">
        <f t="shared" si="1"/>
        <v>0.28683310000000006</v>
      </c>
      <c r="F42" s="34">
        <f t="shared" si="1"/>
        <v>0.38683310000000004</v>
      </c>
    </row>
    <row r="43" spans="1:6" ht="12">
      <c r="A43" s="40">
        <v>2250</v>
      </c>
      <c r="B43" s="33">
        <f t="shared" si="0"/>
        <v>0.1660738666666667</v>
      </c>
      <c r="C43" s="33">
        <f t="shared" si="1"/>
        <v>0.2660738666666667</v>
      </c>
      <c r="D43" s="33">
        <f t="shared" si="1"/>
        <v>0.3660738666666667</v>
      </c>
      <c r="E43" s="33">
        <f t="shared" si="1"/>
        <v>0.4660738666666667</v>
      </c>
      <c r="F43" s="34">
        <f t="shared" si="1"/>
        <v>0.5660738666666667</v>
      </c>
    </row>
    <row r="44" spans="1:6" ht="12">
      <c r="A44" s="40">
        <v>2500</v>
      </c>
      <c r="B44" s="33">
        <f t="shared" si="0"/>
        <v>0.30946648000000004</v>
      </c>
      <c r="C44" s="33">
        <f t="shared" si="1"/>
        <v>0.40946648</v>
      </c>
      <c r="D44" s="33">
        <f t="shared" si="1"/>
        <v>0.50946648</v>
      </c>
      <c r="E44" s="33">
        <f t="shared" si="1"/>
        <v>0.60946648</v>
      </c>
      <c r="F44" s="34">
        <f t="shared" si="1"/>
        <v>0.70946648</v>
      </c>
    </row>
    <row r="45" spans="1:6" ht="12">
      <c r="A45" s="40">
        <v>2750</v>
      </c>
      <c r="B45" s="33">
        <f t="shared" si="0"/>
        <v>0.42678770909090913</v>
      </c>
      <c r="C45" s="33">
        <f t="shared" si="1"/>
        <v>0.5267877090909091</v>
      </c>
      <c r="D45" s="33">
        <f t="shared" si="1"/>
        <v>0.6267877090909091</v>
      </c>
      <c r="E45" s="33">
        <f t="shared" si="1"/>
        <v>0.7267877090909092</v>
      </c>
      <c r="F45" s="34">
        <f t="shared" si="1"/>
        <v>0.8267877090909092</v>
      </c>
    </row>
    <row r="46" spans="1:6" ht="12">
      <c r="A46" s="41">
        <v>3000</v>
      </c>
      <c r="B46" s="35">
        <f t="shared" si="0"/>
        <v>0.5245554</v>
      </c>
      <c r="C46" s="36">
        <f t="shared" si="1"/>
        <v>0.6245554000000001</v>
      </c>
      <c r="D46" s="36">
        <f t="shared" si="1"/>
        <v>0.7245554000000001</v>
      </c>
      <c r="E46" s="36">
        <f t="shared" si="1"/>
        <v>0.8245554</v>
      </c>
      <c r="F46" s="37">
        <f t="shared" si="1"/>
        <v>0.9245554</v>
      </c>
    </row>
    <row r="47" spans="1:6" ht="12">
      <c r="A47" s="18"/>
      <c r="B47" s="38"/>
      <c r="C47" s="38"/>
      <c r="D47" s="38"/>
      <c r="E47" s="38"/>
      <c r="F47" s="38"/>
    </row>
    <row r="48" spans="1:6" ht="12">
      <c r="A48" s="18"/>
      <c r="B48" s="38"/>
      <c r="C48" s="38"/>
      <c r="D48" s="38"/>
      <c r="E48" s="38"/>
      <c r="F48" s="38"/>
    </row>
    <row r="49" spans="1:6" ht="15">
      <c r="A49" s="22" t="s">
        <v>62</v>
      </c>
      <c r="B49" s="28" t="s">
        <v>60</v>
      </c>
      <c r="C49" s="28"/>
      <c r="D49" s="28"/>
      <c r="E49" s="28"/>
      <c r="F49" s="29"/>
    </row>
    <row r="50" spans="1:6" ht="15">
      <c r="A50" s="23"/>
      <c r="B50" s="7" t="s">
        <v>58</v>
      </c>
      <c r="C50" s="7"/>
      <c r="D50" s="7"/>
      <c r="E50" s="7"/>
      <c r="F50" s="30"/>
    </row>
    <row r="51" spans="1:6" ht="12.75">
      <c r="A51" s="39" t="s">
        <v>48</v>
      </c>
      <c r="B51" s="69" t="s">
        <v>50</v>
      </c>
      <c r="C51" s="70"/>
      <c r="D51" s="70"/>
      <c r="E51" s="70"/>
      <c r="F51" s="71"/>
    </row>
    <row r="52" spans="1:6" ht="13.5" thickBot="1">
      <c r="A52" s="47" t="s">
        <v>49</v>
      </c>
      <c r="B52" s="48">
        <f>+B4</f>
        <v>1.6</v>
      </c>
      <c r="C52" s="48">
        <f>+C4</f>
        <v>1.7</v>
      </c>
      <c r="D52" s="48">
        <f>+D4</f>
        <v>1.8</v>
      </c>
      <c r="E52" s="48">
        <f>+E4</f>
        <v>1.9</v>
      </c>
      <c r="F52" s="49">
        <f>+F4</f>
        <v>2</v>
      </c>
    </row>
    <row r="53" spans="1:6" ht="12">
      <c r="A53" s="40">
        <v>1750</v>
      </c>
      <c r="B53" s="33">
        <f aca="true" t="shared" si="2" ref="B53:B58">B29/$A53</f>
        <v>-0.8936193142857142</v>
      </c>
      <c r="C53" s="33">
        <f aca="true" t="shared" si="3" ref="C53:C58">C29/$A53</f>
        <v>-0.7936193142857142</v>
      </c>
      <c r="D53" s="33">
        <f>D29/$A$53</f>
        <v>-0.6936193142857142</v>
      </c>
      <c r="E53" s="33">
        <f aca="true" t="shared" si="4" ref="E53:F58">E29/$A53</f>
        <v>-0.5936193142857142</v>
      </c>
      <c r="F53" s="34">
        <f t="shared" si="4"/>
        <v>-0.4936193142857142</v>
      </c>
    </row>
    <row r="54" spans="1:6" ht="12">
      <c r="A54" s="40">
        <v>2000</v>
      </c>
      <c r="B54" s="33">
        <f t="shared" si="2"/>
        <v>-0.5819169</v>
      </c>
      <c r="C54" s="33">
        <f t="shared" si="3"/>
        <v>-0.4819168999999999</v>
      </c>
      <c r="D54" s="33">
        <f>D30/$A54</f>
        <v>-0.38191689999999995</v>
      </c>
      <c r="E54" s="33">
        <f t="shared" si="4"/>
        <v>-0.2819168999999999</v>
      </c>
      <c r="F54" s="34">
        <f t="shared" si="4"/>
        <v>-0.18191689999999994</v>
      </c>
    </row>
    <row r="55" spans="1:6" ht="12">
      <c r="A55" s="40">
        <v>2250</v>
      </c>
      <c r="B55" s="33">
        <f t="shared" si="2"/>
        <v>-0.33948168888888886</v>
      </c>
      <c r="C55" s="33">
        <f t="shared" si="3"/>
        <v>-0.23948168888888885</v>
      </c>
      <c r="D55" s="33">
        <f>D31/$A55</f>
        <v>-0.13948168888888884</v>
      </c>
      <c r="E55" s="33">
        <f t="shared" si="4"/>
        <v>-0.03948168888888884</v>
      </c>
      <c r="F55" s="34">
        <f t="shared" si="4"/>
        <v>0.06051831111111116</v>
      </c>
    </row>
    <row r="56" spans="1:6" ht="12">
      <c r="A56" s="40">
        <v>2500</v>
      </c>
      <c r="B56" s="33">
        <f t="shared" si="2"/>
        <v>-0.14553351999999994</v>
      </c>
      <c r="C56" s="33">
        <f t="shared" si="3"/>
        <v>-0.04553351999999995</v>
      </c>
      <c r="D56" s="33">
        <f>D32/$A56</f>
        <v>0.054466480000000046</v>
      </c>
      <c r="E56" s="33">
        <f t="shared" si="4"/>
        <v>0.15446648000000004</v>
      </c>
      <c r="F56" s="34">
        <f t="shared" si="4"/>
        <v>0.25446648000000005</v>
      </c>
    </row>
    <row r="57" spans="1:6" ht="12">
      <c r="A57" s="40">
        <v>2750</v>
      </c>
      <c r="B57" s="33">
        <f t="shared" si="2"/>
        <v>0.013151345454545497</v>
      </c>
      <c r="C57" s="33">
        <f t="shared" si="3"/>
        <v>0.1131513454545455</v>
      </c>
      <c r="D57" s="33">
        <f>D33/$A57</f>
        <v>0.2131513454545455</v>
      </c>
      <c r="E57" s="33">
        <f t="shared" si="4"/>
        <v>0.3131513454545455</v>
      </c>
      <c r="F57" s="34">
        <f t="shared" si="4"/>
        <v>0.4131513454545455</v>
      </c>
    </row>
    <row r="58" spans="1:6" ht="12">
      <c r="A58" s="41">
        <v>3000</v>
      </c>
      <c r="B58" s="35">
        <f t="shared" si="2"/>
        <v>0.14538873333333338</v>
      </c>
      <c r="C58" s="36">
        <f t="shared" si="3"/>
        <v>0.24538873333333336</v>
      </c>
      <c r="D58" s="36">
        <f>D34/$A58</f>
        <v>0.34538873333333336</v>
      </c>
      <c r="E58" s="36">
        <f t="shared" si="4"/>
        <v>0.4453887333333334</v>
      </c>
      <c r="F58" s="37">
        <f t="shared" si="4"/>
        <v>0.5453887333333334</v>
      </c>
    </row>
  </sheetData>
  <sheetProtection/>
  <mergeCells count="5">
    <mergeCell ref="B51:F51"/>
    <mergeCell ref="B3:F3"/>
    <mergeCell ref="B27:F27"/>
    <mergeCell ref="B15:F15"/>
    <mergeCell ref="B39:F39"/>
  </mergeCells>
  <printOptions/>
  <pageMargins left="1.86" right="0.75" top="0.32" bottom="0.23" header="0.4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Tennessee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Galloway</dc:creator>
  <cp:keywords/>
  <dc:description/>
  <cp:lastModifiedBy>Tech Bench x64</cp:lastModifiedBy>
  <cp:lastPrinted>2018-02-28T14:53:06Z</cp:lastPrinted>
  <dcterms:created xsi:type="dcterms:W3CDTF">2005-01-05T20:37:40Z</dcterms:created>
  <dcterms:modified xsi:type="dcterms:W3CDTF">2018-04-03T11:56:22Z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