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ordan\Documents\Wheat\Wheat Straw\"/>
    </mc:Choice>
  </mc:AlternateContent>
  <workbookProtection workbookAlgorithmName="SHA-512" workbookHashValue="Q8pAuTC+A3d/mqMnCchCVdpLvC2j43hmXoqfo4FwZ6kw4wh8O/eLjf4ILgz6PLzMQRZunofAa5CZ0jZ6+JdCHA==" workbookSaltValue="9FNfqtAGVvE+vPfUjClZhA==" workbookSpinCount="100000" lockStructure="1"/>
  <bookViews>
    <workbookView xWindow="480" yWindow="120" windowWidth="20730" windowHeight="11760" tabRatio="760"/>
  </bookViews>
  <sheets>
    <sheet name="Cover" sheetId="4" r:id="rId1"/>
    <sheet name="Instructions" sheetId="7" r:id="rId2"/>
    <sheet name="Owning Equipment" sheetId="17" r:id="rId3"/>
    <sheet name="Custom Hire" sheetId="16" r:id="rId4"/>
    <sheet name="List Names" sheetId="12" state="hidden" r:id="rId5"/>
    <sheet name="Data" sheetId="14" state="hidden" r:id="rId6"/>
    <sheet name="Machinery Ownership Data" sheetId="18" state="hidden" r:id="rId7"/>
    <sheet name="Used Baler Data" sheetId="15" state="hidden" r:id="rId8"/>
  </sheets>
  <definedNames>
    <definedName name="_AMO_UniqueIdentifier" hidden="1">"'03551682-c4ec-453c-85d7-e2f1c69b62a7'"</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PPLIED">'List Names'!$O$9:$O$12</definedName>
    <definedName name="Crop">'List Names'!$K$9:$K$11</definedName>
    <definedName name="CROPS">'List Names'!$S$9:$S$13</definedName>
    <definedName name="DAYS">'List Names'!$B$18:$B$22</definedName>
    <definedName name="Discount" localSheetId="3">#REF!</definedName>
    <definedName name="Discount" localSheetId="2">#REF!</definedName>
    <definedName name="Discount">#REF!</definedName>
    <definedName name="Discount2" localSheetId="3">#REF!</definedName>
    <definedName name="Discount2" localSheetId="2">#REF!</definedName>
    <definedName name="Discount2">#REF!</definedName>
    <definedName name="DiscountMethod" localSheetId="3">#REF!</definedName>
    <definedName name="DiscountMethod" localSheetId="2">#REF!</definedName>
    <definedName name="DiscountMethod">#REF!</definedName>
    <definedName name="K">'List Names'!$I$9:$I$12</definedName>
    <definedName name="MEASURE">'List Names'!$Q$9:$Q$11</definedName>
    <definedName name="N">'List Names'!$E$9:$E$13</definedName>
    <definedName name="OWNERSHIP">'List Names'!$B$9:$B$12</definedName>
    <definedName name="OwnershipCost" localSheetId="3">#REF!</definedName>
    <definedName name="OwnershipCost" localSheetId="2">#REF!</definedName>
    <definedName name="OwnershipCost">#REF!</definedName>
    <definedName name="P">'List Names'!$G$9:$G$11</definedName>
    <definedName name="Pal_Workbook_GUID" hidden="1">"LRLFX3AX3MFPACAAAXUKTZG6"</definedName>
    <definedName name="PRICING">'List Names'!$T$9:$T$13</definedName>
    <definedName name="_xlnm.Print_Area" localSheetId="0">Cover!$B$1:$M$23</definedName>
    <definedName name="_xlnm.Print_Area" localSheetId="3">'Custom Hire'!$B$1:$K$97</definedName>
    <definedName name="_xlnm.Print_Area" localSheetId="2">'Owning Equipment'!$B$1:$K$109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est" localSheetId="2">#REF!</definedName>
    <definedName name="Test">#REF!</definedName>
    <definedName name="TruckType" localSheetId="3">#REF!</definedName>
    <definedName name="TruckType" localSheetId="2">#REF!</definedName>
    <definedName name="TruckType">#REF!</definedName>
    <definedName name="WINTER">'List Names'!$M$9:$M$12</definedName>
    <definedName name="YEAR">'List Names'!$D$9:$D$11</definedName>
  </definedNames>
  <calcPr calcId="162913" concurrentManualCount="7"/>
</workbook>
</file>

<file path=xl/calcChain.xml><?xml version="1.0" encoding="utf-8"?>
<calcChain xmlns="http://schemas.openxmlformats.org/spreadsheetml/2006/main">
  <c r="D46" i="17" l="1"/>
  <c r="D45" i="17"/>
  <c r="C30" i="17"/>
  <c r="C46" i="17" s="1"/>
  <c r="C31" i="16" l="1"/>
  <c r="D31" i="16" s="1"/>
  <c r="C42" i="17"/>
  <c r="D42" i="17" s="1"/>
  <c r="C22" i="17" l="1"/>
  <c r="C21" i="17"/>
  <c r="D17" i="18"/>
  <c r="E17" i="18"/>
  <c r="H17" i="18"/>
  <c r="D29" i="18"/>
  <c r="E29" i="18"/>
  <c r="C29" i="18"/>
  <c r="D28" i="18"/>
  <c r="E28" i="18"/>
  <c r="C28" i="18"/>
  <c r="K28" i="18" s="1"/>
  <c r="D16" i="18"/>
  <c r="D36" i="18" s="1"/>
  <c r="G16" i="18"/>
  <c r="H16" i="18"/>
  <c r="H36" i="18" s="1"/>
  <c r="H38" i="18" s="1"/>
  <c r="G10" i="14" s="1"/>
  <c r="H34" i="18"/>
  <c r="I34" i="18"/>
  <c r="G34" i="18"/>
  <c r="E34" i="18"/>
  <c r="F34" i="18"/>
  <c r="D34" i="18"/>
  <c r="D38" i="18" s="1"/>
  <c r="G12" i="14" s="1"/>
  <c r="C34" i="18"/>
  <c r="D33" i="18"/>
  <c r="E33" i="18"/>
  <c r="F33" i="18"/>
  <c r="G33" i="18"/>
  <c r="H33" i="18"/>
  <c r="I33" i="18"/>
  <c r="C33" i="18"/>
  <c r="H32" i="18"/>
  <c r="I32" i="18"/>
  <c r="G32" i="18"/>
  <c r="E32" i="18"/>
  <c r="F32" i="18"/>
  <c r="D32" i="18"/>
  <c r="C32" i="18"/>
  <c r="I8" i="18"/>
  <c r="I35" i="18" s="1"/>
  <c r="H8" i="18"/>
  <c r="H35" i="18" s="1"/>
  <c r="G8" i="18"/>
  <c r="G35" i="18" s="1"/>
  <c r="C8" i="18"/>
  <c r="C35" i="18" s="1"/>
  <c r="F8" i="18"/>
  <c r="F35" i="18" s="1"/>
  <c r="E8" i="18"/>
  <c r="E35" i="18" s="1"/>
  <c r="D8" i="18"/>
  <c r="D35" i="18" s="1"/>
  <c r="I38" i="18" l="1"/>
  <c r="G11" i="14" s="1"/>
  <c r="I17" i="18"/>
  <c r="C16" i="18"/>
  <c r="F16" i="18"/>
  <c r="F36" i="18" s="1"/>
  <c r="F38" i="18" s="1"/>
  <c r="G14" i="14" s="1"/>
  <c r="G17" i="18"/>
  <c r="G36" i="18" s="1"/>
  <c r="G38" i="18" s="1"/>
  <c r="G9" i="14" s="1"/>
  <c r="I16" i="18"/>
  <c r="I36" i="18" s="1"/>
  <c r="E16" i="18"/>
  <c r="E36" i="18" s="1"/>
  <c r="E38" i="18" s="1"/>
  <c r="G13" i="14" s="1"/>
  <c r="C17" i="18"/>
  <c r="F17" i="18"/>
  <c r="D43" i="17"/>
  <c r="C36" i="18" l="1"/>
  <c r="C38" i="18" s="1"/>
  <c r="G8" i="14" s="1"/>
  <c r="C31" i="17"/>
  <c r="C36" i="17" s="1"/>
  <c r="C45" i="17" s="1"/>
  <c r="C34" i="17"/>
  <c r="C43" i="17" l="1"/>
  <c r="D44" i="17"/>
  <c r="F18" i="17"/>
  <c r="G18" i="17" s="1"/>
  <c r="D18" i="17"/>
  <c r="D17" i="17"/>
  <c r="F16" i="17"/>
  <c r="G16" i="17" s="1"/>
  <c r="D16" i="17"/>
  <c r="D34" i="16"/>
  <c r="D33" i="16"/>
  <c r="D32" i="16"/>
  <c r="C25" i="16"/>
  <c r="C34" i="16" s="1"/>
  <c r="C24" i="16"/>
  <c r="C33" i="16" s="1"/>
  <c r="C23" i="16"/>
  <c r="C32" i="16" s="1"/>
  <c r="F19" i="16"/>
  <c r="G19" i="16" s="1"/>
  <c r="D19" i="16"/>
  <c r="D18" i="16"/>
  <c r="F17" i="16"/>
  <c r="F18" i="16" s="1"/>
  <c r="G18" i="16" s="1"/>
  <c r="D17" i="16"/>
  <c r="F17" i="17" l="1"/>
  <c r="G17" i="17" s="1"/>
  <c r="G19" i="17" s="1"/>
  <c r="C41" i="17" s="1"/>
  <c r="G17" i="16"/>
  <c r="D41" i="17" l="1"/>
  <c r="D47" i="17" s="1"/>
  <c r="G20" i="16"/>
  <c r="C30" i="16" s="1"/>
  <c r="D30" i="16" l="1"/>
  <c r="D35" i="16" s="1"/>
  <c r="C35" i="16"/>
  <c r="K20" i="15"/>
  <c r="I20" i="15"/>
  <c r="H20" i="15"/>
  <c r="G20" i="15"/>
  <c r="D20" i="15"/>
  <c r="E20" i="15"/>
  <c r="C20" i="15"/>
  <c r="G17" i="14"/>
  <c r="G18" i="14"/>
  <c r="G19" i="14"/>
  <c r="G20" i="14"/>
  <c r="G21" i="14"/>
  <c r="G22" i="14"/>
  <c r="G16" i="14"/>
  <c r="C35" i="17" s="1"/>
  <c r="C44" i="17" s="1"/>
  <c r="C47" i="17" s="1"/>
</calcChain>
</file>

<file path=xl/comments1.xml><?xml version="1.0" encoding="utf-8"?>
<comments xmlns="http://schemas.openxmlformats.org/spreadsheetml/2006/main">
  <authors>
    <author>Jordan Shockley</author>
  </authors>
  <commentList>
    <comment ref="G24" authorId="0" shapeId="0">
      <text>
        <r>
          <rPr>
            <b/>
            <sz val="9"/>
            <color indexed="81"/>
            <rFont val="Tahoma"/>
            <family val="2"/>
          </rPr>
          <t>Jordan Shockley:</t>
        </r>
        <r>
          <rPr>
            <sz val="9"/>
            <color indexed="81"/>
            <rFont val="Tahoma"/>
            <family val="2"/>
          </rPr>
          <t xml:space="preserve">
Use poultry tool to calculate hauling.
$15 labor
$2.50 fuel
High ownership
17.5 ton capacity
100 mile haul
Calculates to $13.20/ton
$13.20*17.5 = $231
$231/100 miles = $2.31 per loaded mile</t>
        </r>
      </text>
    </comment>
  </commentList>
</comments>
</file>

<file path=xl/comments2.xml><?xml version="1.0" encoding="utf-8"?>
<comments xmlns="http://schemas.openxmlformats.org/spreadsheetml/2006/main">
  <authors>
    <author>Jordan Shockley</author>
  </authors>
  <commentList>
    <comment ref="K5" authorId="0" shapeId="0">
      <text>
        <r>
          <rPr>
            <b/>
            <sz val="9"/>
            <color indexed="81"/>
            <rFont val="Tahoma"/>
            <family val="2"/>
          </rPr>
          <t>Jordan Shockley:</t>
        </r>
        <r>
          <rPr>
            <sz val="9"/>
            <color indexed="81"/>
            <rFont val="Tahoma"/>
            <family val="2"/>
          </rPr>
          <t xml:space="preserve">
John Deere 338/348
</t>
        </r>
      </text>
    </comment>
    <comment ref="C6" authorId="0" shapeId="0">
      <text>
        <r>
          <rPr>
            <b/>
            <sz val="9"/>
            <color indexed="81"/>
            <rFont val="Tahoma"/>
            <family val="2"/>
          </rPr>
          <t>Jordan Shockley:</t>
        </r>
        <r>
          <rPr>
            <sz val="9"/>
            <color indexed="81"/>
            <rFont val="Tahoma"/>
            <family val="2"/>
          </rPr>
          <t xml:space="preserve">
John Deere L330
</t>
        </r>
      </text>
    </comment>
    <comment ref="D6" authorId="0" shapeId="0">
      <text>
        <r>
          <rPr>
            <b/>
            <sz val="9"/>
            <color indexed="81"/>
            <rFont val="Tahoma"/>
            <family val="2"/>
          </rPr>
          <t>Jordan Shockley:</t>
        </r>
        <r>
          <rPr>
            <sz val="9"/>
            <color indexed="81"/>
            <rFont val="Tahoma"/>
            <family val="2"/>
          </rPr>
          <t xml:space="preserve">
John Deere L340</t>
        </r>
      </text>
    </comment>
    <comment ref="E6" authorId="0" shapeId="0">
      <text>
        <r>
          <rPr>
            <b/>
            <sz val="9"/>
            <color indexed="81"/>
            <rFont val="Tahoma"/>
            <family val="2"/>
          </rPr>
          <t>Jordan Shockley:</t>
        </r>
        <r>
          <rPr>
            <sz val="9"/>
            <color indexed="81"/>
            <rFont val="Tahoma"/>
            <family val="2"/>
          </rPr>
          <t xml:space="preserve">
Massey Ferguson 2290</t>
        </r>
      </text>
    </comment>
    <comment ref="G6" authorId="0" shapeId="0">
      <text>
        <r>
          <rPr>
            <b/>
            <sz val="9"/>
            <color indexed="81"/>
            <rFont val="Tahoma"/>
            <family val="2"/>
          </rPr>
          <t>Jordan Shockley:</t>
        </r>
        <r>
          <rPr>
            <sz val="9"/>
            <color indexed="81"/>
            <rFont val="Tahoma"/>
            <family val="2"/>
          </rPr>
          <t xml:space="preserve">
John Deere 960
</t>
        </r>
      </text>
    </comment>
    <comment ref="H6" authorId="0" shapeId="0">
      <text>
        <r>
          <rPr>
            <b/>
            <sz val="9"/>
            <color indexed="81"/>
            <rFont val="Tahoma"/>
            <family val="2"/>
          </rPr>
          <t>Jordan Shockley:</t>
        </r>
        <r>
          <rPr>
            <sz val="9"/>
            <color indexed="81"/>
            <rFont val="Tahoma"/>
            <family val="2"/>
          </rPr>
          <t xml:space="preserve">
John Deere 559</t>
        </r>
      </text>
    </comment>
    <comment ref="I6" authorId="0" shapeId="0">
      <text>
        <r>
          <rPr>
            <b/>
            <sz val="9"/>
            <color indexed="81"/>
            <rFont val="Tahoma"/>
            <family val="2"/>
          </rPr>
          <t>Jordan Shockley:</t>
        </r>
        <r>
          <rPr>
            <sz val="9"/>
            <color indexed="81"/>
            <rFont val="Tahoma"/>
            <family val="2"/>
          </rPr>
          <t xml:space="preserve">
John Deere 569</t>
        </r>
      </text>
    </comment>
  </commentList>
</comments>
</file>

<file path=xl/sharedStrings.xml><?xml version="1.0" encoding="utf-8"?>
<sst xmlns="http://schemas.openxmlformats.org/spreadsheetml/2006/main" count="234" uniqueCount="146">
  <si>
    <t>Jordan Shockley</t>
  </si>
  <si>
    <t>Agricultural Economics</t>
  </si>
  <si>
    <t>jordan.shockley@uky.edu</t>
  </si>
  <si>
    <t>859-218-4391</t>
  </si>
  <si>
    <t>For more information, contact</t>
  </si>
  <si>
    <t xml:space="preserve">     </t>
  </si>
  <si>
    <t>--Choose One--</t>
  </si>
  <si>
    <t>UAN32</t>
  </si>
  <si>
    <t>UAN28</t>
  </si>
  <si>
    <t>UREA</t>
  </si>
  <si>
    <t>ANHYDROUS</t>
  </si>
  <si>
    <t>POTASH (Muriate)</t>
  </si>
  <si>
    <t>SULFATE POTASH</t>
  </si>
  <si>
    <t>MAP</t>
  </si>
  <si>
    <t>DAP</t>
  </si>
  <si>
    <t>10-34-0</t>
  </si>
  <si>
    <t>COMMERCIAL FERTILIZER PRICES</t>
  </si>
  <si>
    <t>N FERTILIZER</t>
  </si>
  <si>
    <t>K20 FERTILIZER</t>
  </si>
  <si>
    <t>SOURCE</t>
  </si>
  <si>
    <t>N-P-K %</t>
  </si>
  <si>
    <t>PRICE PER/TON</t>
  </si>
  <si>
    <t>PRICE/UNIT</t>
  </si>
  <si>
    <t>P205 FERTILIZER</t>
  </si>
  <si>
    <t>Assistant Extension Professor</t>
  </si>
  <si>
    <t>N</t>
  </si>
  <si>
    <t>P</t>
  </si>
  <si>
    <t>K</t>
  </si>
  <si>
    <t>TOTAL</t>
  </si>
  <si>
    <t xml:space="preserve">Nutrient Removal </t>
  </si>
  <si>
    <t>TONS OF STRAW REMOVED PER ACRE</t>
  </si>
  <si>
    <t>$/AC</t>
  </si>
  <si>
    <t>NUTRIENT REMOVAL COST</t>
  </si>
  <si>
    <t>BALE TYPE</t>
  </si>
  <si>
    <t>SMALL SQUARE (50 LBS)</t>
  </si>
  <si>
    <t>LARGE SQUARE (800 LBS)</t>
  </si>
  <si>
    <t>LARGE ROUND (800 LBS)</t>
  </si>
  <si>
    <t>LARGE SQUARE (1000 LBS)</t>
  </si>
  <si>
    <t>LARGE ROUND (1500 LBS)</t>
  </si>
  <si>
    <t>Baling - Small</t>
  </si>
  <si>
    <t>Baling - Large Square (800)</t>
  </si>
  <si>
    <t>Baling - Large Square (1000)</t>
  </si>
  <si>
    <t>Baling - Round (1500)</t>
  </si>
  <si>
    <t>Handling - Large Square (800)</t>
  </si>
  <si>
    <t>Handling - Large Square (1000)</t>
  </si>
  <si>
    <t>Handling - Small</t>
  </si>
  <si>
    <t>Handling - Large Square (2000)</t>
  </si>
  <si>
    <t>Handling - Round (1500)</t>
  </si>
  <si>
    <t>Hauling - Small</t>
  </si>
  <si>
    <t>Hauling - Large Square (800)</t>
  </si>
  <si>
    <t>Hauling - Large Square (1000)</t>
  </si>
  <si>
    <t>Hauling - Round (1500)</t>
  </si>
  <si>
    <t>Custom Rates 2018</t>
  </si>
  <si>
    <t>Square</t>
  </si>
  <si>
    <t>Round</t>
  </si>
  <si>
    <t>3x3</t>
  </si>
  <si>
    <t>3x4</t>
  </si>
  <si>
    <t>4x4</t>
  </si>
  <si>
    <t>4x5</t>
  </si>
  <si>
    <t>5x5</t>
  </si>
  <si>
    <t>5x6</t>
  </si>
  <si>
    <t>Small Square</t>
  </si>
  <si>
    <t>Quotes from Machinery Pete and TractorHouse</t>
  </si>
  <si>
    <t>Baling - Large Square (1500)</t>
  </si>
  <si>
    <t>Baling - Round (800)</t>
  </si>
  <si>
    <t>Baling - Round (1100)</t>
  </si>
  <si>
    <t>Handling - Large Square (1500)</t>
  </si>
  <si>
    <t>Handling - Round (800)</t>
  </si>
  <si>
    <t>Handling - Round (1100)</t>
  </si>
  <si>
    <t>Hauling - Large Square (1500)</t>
  </si>
  <si>
    <t>Hauling - Round (800)</t>
  </si>
  <si>
    <t>Hauling - Round (1100)</t>
  </si>
  <si>
    <t>LARGE SQUARE (1500 LBS)</t>
  </si>
  <si>
    <t>LARGE ROUND (1100 LBS)</t>
  </si>
  <si>
    <t>NUTRIENT REMOVAL</t>
  </si>
  <si>
    <t>BALING</t>
  </si>
  <si>
    <t>HAULING</t>
  </si>
  <si>
    <t>BALING ($/BALE)</t>
  </si>
  <si>
    <t xml:space="preserve">HAULING ($ PER LOADED MILE) </t>
  </si>
  <si>
    <t>YOUR CUSTOM HIRE RATES</t>
  </si>
  <si>
    <t>KY CUSTOM HIRE RATES</t>
  </si>
  <si>
    <t>POUNDS OF STRAW HAULED PER LOAD</t>
  </si>
  <si>
    <t>KY OWNERSHIP ESTIMATES</t>
  </si>
  <si>
    <t>$/ACRE</t>
  </si>
  <si>
    <t>HAULING INPUTS</t>
  </si>
  <si>
    <t>LABOR COST ($/HR)</t>
  </si>
  <si>
    <t>FUEL COST ($/GAL)</t>
  </si>
  <si>
    <t>OWNERSHIP COST</t>
  </si>
  <si>
    <t>FUEL EFFICIENCY (MPG)</t>
  </si>
  <si>
    <t>TRUCK SPEED (MPH)</t>
  </si>
  <si>
    <t>TRUCK CAPACITY (TONS)</t>
  </si>
  <si>
    <t>TOTAL HAULING COST ($/TON)</t>
  </si>
  <si>
    <t>--Do Not Consider--</t>
  </si>
  <si>
    <t>LOW</t>
  </si>
  <si>
    <t>MEDIUM</t>
  </si>
  <si>
    <t>HIGH</t>
  </si>
  <si>
    <t>($/TON)</t>
  </si>
  <si>
    <t>YOUR WHEAT STRAW COST</t>
  </si>
  <si>
    <t>KY WHEAT STRAW COST</t>
  </si>
  <si>
    <t>MILES HAULED ONE-WAY</t>
  </si>
  <si>
    <t>800 lbs</t>
  </si>
  <si>
    <t>1000 lbs</t>
  </si>
  <si>
    <t>1500 lbs</t>
  </si>
  <si>
    <t>1100 lbs</t>
  </si>
  <si>
    <t>50 lbs</t>
  </si>
  <si>
    <t>Purchase Price</t>
  </si>
  <si>
    <t>Salvage</t>
  </si>
  <si>
    <t>R&amp;M</t>
  </si>
  <si>
    <t>Useful Life</t>
  </si>
  <si>
    <t>Annual Use</t>
  </si>
  <si>
    <t>Performance Rate (ac/hour)</t>
  </si>
  <si>
    <t>Fuel</t>
  </si>
  <si>
    <t>Labor</t>
  </si>
  <si>
    <t>Round 4x5</t>
  </si>
  <si>
    <t>Round 5X5</t>
  </si>
  <si>
    <t>Round 5x6</t>
  </si>
  <si>
    <t>Sq 3x3x8</t>
  </si>
  <si>
    <t>Sq 3x4x8</t>
  </si>
  <si>
    <t>Sq 4x4x8</t>
  </si>
  <si>
    <t>2WD 75</t>
  </si>
  <si>
    <t>2WD 105</t>
  </si>
  <si>
    <t>2WD 130</t>
  </si>
  <si>
    <t>Fuel Consumption</t>
  </si>
  <si>
    <t>Ownership Cost</t>
  </si>
  <si>
    <t>Interest Rate</t>
  </si>
  <si>
    <t>Depreciation (Annual)</t>
  </si>
  <si>
    <t>Interest (Annual)</t>
  </si>
  <si>
    <t>TOTAL COST ($/ac)</t>
  </si>
  <si>
    <t>Ownership Costs</t>
  </si>
  <si>
    <t>LABOR COST PER HOUR</t>
  </si>
  <si>
    <t>FUEL COST PER GALLON</t>
  </si>
  <si>
    <t>ECONOMIC COSTS FOR BALING WHEAT STRAW</t>
  </si>
  <si>
    <t>SOYBEAN PLANTING DELAY (DAYS)</t>
  </si>
  <si>
    <t>CURRENT SOYBEAN PRICE ($/BU)</t>
  </si>
  <si>
    <t>AVERAGE SOYBEAN YIELD (BU)</t>
  </si>
  <si>
    <t xml:space="preserve">DELAYED PLANTING OF SOYBEAN </t>
  </si>
  <si>
    <t xml:space="preserve">This decision tool has been created to help producers calculate the costs for baling wheat straw.  The user has the option to calculate costs based on owning the equipment or custom hire rates.  It is assumed that the baling operation follows the combine during (or soon after) the harvesting of wheat for grain.  To navigate through the tool, please click the tabs below.  Be sure to read the "Instructions" tab for important information about this tool.  </t>
  </si>
  <si>
    <t>Last Updated: 4-4-2019</t>
  </si>
  <si>
    <t>AEC 2018-10</t>
  </si>
  <si>
    <t>YOUR ESTIMATES</t>
  </si>
  <si>
    <t>BALING ONLY ($/ACRE)</t>
  </si>
  <si>
    <t>HANDLING, MOVING &amp; LOADING ($/BALE)</t>
  </si>
  <si>
    <t>HANDLING, MOVING &amp; LOADING</t>
  </si>
  <si>
    <t>UNLOADING</t>
  </si>
  <si>
    <t>WAIT TIME BEFORE UNLOAD (HOURS)</t>
  </si>
  <si>
    <t>UNLOAD TIME PER TRUCK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</si>
</sst>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43" formatCode="_(* #,##0.00_);_(* \(#,##0.00\);_(* &quot;-&quot;??_);_(@_)"/>
    <numFmt numFmtId="164" formatCode="&quot;$&quot;#,##0.00"/>
    <numFmt numFmtId="165" formatCode="&quot;$&quot;#,##0"/>
    <numFmt numFmtId="166" formatCode="0.0"/>
  </numFmts>
  <fonts count="26" x14ac:knownFonts="1">
    <font>
      <sz val="11"/>
      <color theme="1"/>
      <name val="Calibri"/>
      <family val="2"/>
      <scheme val="minor"/>
    </font>
    <font>
      <b/>
      <sz val="11"/>
      <color theme="1"/>
      <name val="Calibri"/>
      <family val="2"/>
      <scheme val="minor"/>
    </font>
    <font>
      <sz val="12"/>
      <name val="Arial"/>
      <family val="2"/>
    </font>
    <font>
      <b/>
      <sz val="12"/>
      <color theme="1"/>
      <name val="Calibri"/>
      <family val="2"/>
      <scheme val="minor"/>
    </font>
    <font>
      <u/>
      <sz val="11"/>
      <color theme="10"/>
      <name val="Calibri"/>
      <family val="2"/>
      <scheme val="minor"/>
    </font>
    <font>
      <b/>
      <sz val="16"/>
      <color theme="1"/>
      <name val="Calibri"/>
      <family val="2"/>
      <scheme val="minor"/>
    </font>
    <font>
      <sz val="12"/>
      <color theme="1"/>
      <name val="Calibri"/>
      <family val="2"/>
      <scheme val="minor"/>
    </font>
    <font>
      <u/>
      <sz val="12"/>
      <color theme="10"/>
      <name val="Calibri"/>
      <family val="2"/>
      <scheme val="minor"/>
    </font>
    <font>
      <sz val="11"/>
      <color theme="1"/>
      <name val="Courier New"/>
      <family val="3"/>
    </font>
    <font>
      <i/>
      <sz val="11"/>
      <color theme="1"/>
      <name val="Calibri"/>
      <family val="2"/>
      <scheme val="minor"/>
    </font>
    <font>
      <sz val="14"/>
      <color theme="1"/>
      <name val="Calibri"/>
      <family val="2"/>
      <scheme val="minor"/>
    </font>
    <font>
      <b/>
      <sz val="14"/>
      <color theme="1"/>
      <name val="Calibri"/>
      <family val="2"/>
      <scheme val="minor"/>
    </font>
    <font>
      <b/>
      <sz val="11"/>
      <color rgb="FFFF0000"/>
      <name val="Calibri"/>
      <family val="2"/>
      <scheme val="minor"/>
    </font>
    <font>
      <b/>
      <sz val="11"/>
      <color rgb="FF0066FF"/>
      <name val="Calibri"/>
      <family val="2"/>
      <scheme val="minor"/>
    </font>
    <font>
      <b/>
      <sz val="11"/>
      <color rgb="FF0000FF"/>
      <name val="Calibri"/>
      <family val="2"/>
      <scheme val="minor"/>
    </font>
    <font>
      <sz val="11"/>
      <color theme="1"/>
      <name val="Calibri"/>
      <family val="2"/>
      <scheme val="minor"/>
    </font>
    <font>
      <sz val="9"/>
      <color indexed="81"/>
      <name val="Tahoma"/>
      <family val="2"/>
    </font>
    <font>
      <b/>
      <sz val="9"/>
      <color indexed="81"/>
      <name val="Tahoma"/>
      <family val="2"/>
    </font>
    <font>
      <b/>
      <sz val="16"/>
      <color rgb="FF0066FF"/>
      <name val="Calibri"/>
      <family val="2"/>
      <scheme val="minor"/>
    </font>
    <font>
      <sz val="16"/>
      <color theme="1"/>
      <name val="Calibri"/>
      <family val="2"/>
      <scheme val="minor"/>
    </font>
    <font>
      <b/>
      <sz val="16"/>
      <color rgb="FFFF0000"/>
      <name val="Calibri"/>
      <family val="2"/>
      <scheme val="minor"/>
    </font>
    <font>
      <b/>
      <sz val="14"/>
      <color rgb="FF0066FF"/>
      <name val="Calibri"/>
      <family val="2"/>
      <scheme val="minor"/>
    </font>
    <font>
      <b/>
      <sz val="14"/>
      <color rgb="FFFF0000"/>
      <name val="Calibri"/>
      <family val="2"/>
      <scheme val="minor"/>
    </font>
    <font>
      <b/>
      <sz val="14"/>
      <color rgb="FF0000FF"/>
      <name val="Calibri"/>
      <family val="2"/>
      <scheme val="minor"/>
    </font>
    <font>
      <b/>
      <sz val="14"/>
      <name val="Calibri"/>
      <family val="2"/>
      <scheme val="minor"/>
    </font>
    <font>
      <b/>
      <sz val="18"/>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2" fillId="0" borderId="0"/>
    <xf numFmtId="0" fontId="4" fillId="0" borderId="0" applyNumberFormat="0" applyFill="0" applyBorder="0" applyAlignment="0" applyProtection="0"/>
    <xf numFmtId="43" fontId="15" fillId="0" borderId="0" applyFont="0" applyFill="0" applyBorder="0" applyAlignment="0" applyProtection="0"/>
    <xf numFmtId="9" fontId="15" fillId="0" borderId="0" applyFont="0" applyFill="0" applyBorder="0" applyAlignment="0" applyProtection="0"/>
  </cellStyleXfs>
  <cellXfs count="172">
    <xf numFmtId="0" fontId="0" fillId="0" borderId="0" xfId="0"/>
    <xf numFmtId="0" fontId="0" fillId="2" borderId="0" xfId="0" applyFill="1"/>
    <xf numFmtId="164" fontId="0" fillId="2" borderId="0" xfId="0" applyNumberFormat="1" applyFill="1"/>
    <xf numFmtId="0" fontId="0" fillId="2" borderId="0" xfId="0" applyFill="1" applyAlignment="1">
      <alignment horizontal="left" indent="2"/>
    </xf>
    <xf numFmtId="49" fontId="0" fillId="0" borderId="0" xfId="0" applyNumberFormat="1" applyAlignment="1">
      <alignment horizontal="center"/>
    </xf>
    <xf numFmtId="0" fontId="6" fillId="2" borderId="0" xfId="0" applyFont="1" applyFill="1"/>
    <xf numFmtId="0" fontId="7" fillId="2" borderId="0" xfId="2" applyFont="1" applyFill="1"/>
    <xf numFmtId="0" fontId="0" fillId="2" borderId="0" xfId="0" applyFill="1" applyAlignment="1"/>
    <xf numFmtId="0" fontId="0" fillId="2" borderId="0" xfId="0" applyFill="1" applyAlignment="1">
      <alignment horizontal="left" vertical="center" indent="2"/>
    </xf>
    <xf numFmtId="49" fontId="6" fillId="2" borderId="0" xfId="0" applyNumberFormat="1" applyFont="1" applyFill="1" applyAlignment="1">
      <alignment horizontal="left" vertical="top" wrapText="1"/>
    </xf>
    <xf numFmtId="0" fontId="6" fillId="2" borderId="0" xfId="0" applyFont="1" applyFill="1" applyAlignment="1">
      <alignment vertical="top"/>
    </xf>
    <xf numFmtId="0" fontId="0" fillId="2" borderId="0" xfId="0" applyFill="1" applyAlignment="1">
      <alignment horizontal="left" vertical="center" indent="5"/>
    </xf>
    <xf numFmtId="49" fontId="6" fillId="2" borderId="0" xfId="0" applyNumberFormat="1" applyFont="1" applyFill="1" applyAlignment="1">
      <alignment vertical="top"/>
    </xf>
    <xf numFmtId="49" fontId="0" fillId="2" borderId="0" xfId="0" applyNumberFormat="1" applyFill="1"/>
    <xf numFmtId="0" fontId="0" fillId="2" borderId="0" xfId="0" quotePrefix="1" applyFill="1" applyAlignment="1"/>
    <xf numFmtId="0" fontId="8" fillId="2" borderId="0" xfId="0" applyFont="1" applyFill="1" applyAlignment="1">
      <alignment horizontal="left" vertical="center" indent="10"/>
    </xf>
    <xf numFmtId="0" fontId="0" fillId="2" borderId="0" xfId="0" applyFill="1" applyAlignment="1">
      <alignment horizontal="left" vertical="top" indent="10"/>
    </xf>
    <xf numFmtId="0" fontId="0" fillId="2" borderId="0" xfId="0" applyFill="1" applyAlignment="1">
      <alignment horizontal="left" vertical="center" indent="10"/>
    </xf>
    <xf numFmtId="0" fontId="0" fillId="2" borderId="0" xfId="0" quotePrefix="1" applyFill="1" applyAlignment="1">
      <alignment wrapText="1"/>
    </xf>
    <xf numFmtId="0" fontId="0" fillId="2" borderId="0" xfId="0" applyFill="1" applyAlignment="1">
      <alignment wrapText="1"/>
    </xf>
    <xf numFmtId="0" fontId="9" fillId="2" borderId="0" xfId="0" applyFont="1" applyFill="1" applyAlignment="1">
      <alignment horizontal="left" vertical="center" indent="5"/>
    </xf>
    <xf numFmtId="0" fontId="1" fillId="2" borderId="0" xfId="0" applyFont="1" applyFill="1"/>
    <xf numFmtId="0" fontId="6" fillId="0" borderId="0" xfId="0" applyFont="1" applyAlignment="1">
      <alignment vertical="center"/>
    </xf>
    <xf numFmtId="0" fontId="0" fillId="0" borderId="0" xfId="0" applyAlignment="1">
      <alignment horizontal="center"/>
    </xf>
    <xf numFmtId="0" fontId="10" fillId="2" borderId="0" xfId="0" applyFont="1" applyFill="1"/>
    <xf numFmtId="0" fontId="3" fillId="2" borderId="0" xfId="0" applyFont="1" applyFill="1"/>
    <xf numFmtId="0" fontId="0" fillId="2" borderId="0" xfId="0" applyFill="1" applyAlignment="1">
      <alignment vertical="center"/>
    </xf>
    <xf numFmtId="49" fontId="0" fillId="2" borderId="0" xfId="0" applyNumberFormat="1" applyFill="1" applyAlignment="1">
      <alignment vertical="center"/>
    </xf>
    <xf numFmtId="49" fontId="0" fillId="2" borderId="0" xfId="0" applyNumberFormat="1" applyFill="1" applyAlignment="1"/>
    <xf numFmtId="0" fontId="0" fillId="2" borderId="0" xfId="0" applyFill="1" applyAlignment="1">
      <alignment vertical="center" wrapText="1"/>
    </xf>
    <xf numFmtId="164" fontId="3" fillId="2" borderId="0" xfId="0" applyNumberFormat="1" applyFont="1" applyFill="1" applyBorder="1" applyAlignment="1">
      <alignment horizontal="center"/>
    </xf>
    <xf numFmtId="0" fontId="3" fillId="2" borderId="0" xfId="0" applyFont="1" applyFill="1" applyAlignment="1">
      <alignment horizontal="left" indent="2"/>
    </xf>
    <xf numFmtId="0" fontId="12" fillId="2" borderId="0" xfId="0" applyFont="1" applyFill="1"/>
    <xf numFmtId="0" fontId="12" fillId="2" borderId="0" xfId="0" applyFont="1" applyFill="1" applyAlignment="1">
      <alignment horizontal="left" indent="2"/>
    </xf>
    <xf numFmtId="164" fontId="12" fillId="2" borderId="0" xfId="0" applyNumberFormat="1" applyFont="1" applyFill="1" applyAlignment="1">
      <alignment horizontal="center"/>
    </xf>
    <xf numFmtId="164" fontId="12" fillId="2" borderId="0" xfId="0" applyNumberFormat="1" applyFont="1" applyFill="1" applyAlignment="1">
      <alignment horizontal="center" vertical="center"/>
    </xf>
    <xf numFmtId="8" fontId="12" fillId="2" borderId="0" xfId="0" applyNumberFormat="1" applyFont="1" applyFill="1" applyAlignment="1">
      <alignment horizontal="center" vertical="center"/>
    </xf>
    <xf numFmtId="8" fontId="12" fillId="2" borderId="0" xfId="0" applyNumberFormat="1" applyFont="1" applyFill="1" applyAlignment="1">
      <alignment horizontal="center"/>
    </xf>
    <xf numFmtId="0" fontId="13" fillId="2" borderId="0" xfId="0" applyFont="1" applyFill="1"/>
    <xf numFmtId="164" fontId="13" fillId="2" borderId="0" xfId="0" applyNumberFormat="1" applyFont="1" applyFill="1" applyAlignment="1">
      <alignment horizontal="center"/>
    </xf>
    <xf numFmtId="164" fontId="13" fillId="2" borderId="0" xfId="0" applyNumberFormat="1" applyFont="1" applyFill="1" applyAlignment="1">
      <alignment horizontal="center" vertical="center"/>
    </xf>
    <xf numFmtId="0" fontId="13" fillId="2" borderId="0" xfId="0" applyFont="1" applyFill="1" applyAlignment="1">
      <alignment horizontal="left"/>
    </xf>
    <xf numFmtId="0" fontId="12" fillId="2" borderId="0" xfId="0" applyFont="1" applyFill="1" applyAlignment="1">
      <alignment horizontal="center"/>
    </xf>
    <xf numFmtId="0" fontId="11" fillId="2" borderId="1" xfId="0" applyFont="1" applyFill="1" applyBorder="1" applyAlignment="1">
      <alignment horizontal="center"/>
    </xf>
    <xf numFmtId="0" fontId="11" fillId="2" borderId="7" xfId="0" applyFont="1" applyFill="1" applyBorder="1" applyAlignment="1">
      <alignment horizontal="center"/>
    </xf>
    <xf numFmtId="164" fontId="14" fillId="2" borderId="0" xfId="0" applyNumberFormat="1" applyFont="1" applyFill="1" applyAlignment="1">
      <alignment horizontal="center" vertical="center"/>
    </xf>
    <xf numFmtId="164" fontId="14" fillId="2" borderId="0" xfId="0" applyNumberFormat="1" applyFont="1" applyFill="1" applyAlignment="1">
      <alignment horizontal="center"/>
    </xf>
    <xf numFmtId="0" fontId="11" fillId="2" borderId="12" xfId="0" applyFont="1" applyFill="1" applyBorder="1" applyAlignment="1"/>
    <xf numFmtId="0" fontId="11" fillId="2" borderId="0" xfId="0" applyFont="1" applyFill="1"/>
    <xf numFmtId="0" fontId="11" fillId="2" borderId="12" xfId="0" applyFont="1" applyFill="1" applyBorder="1"/>
    <xf numFmtId="164" fontId="0" fillId="0" borderId="0" xfId="0" applyNumberFormat="1"/>
    <xf numFmtId="0" fontId="0" fillId="0" borderId="0" xfId="0" applyAlignment="1">
      <alignment horizontal="center"/>
    </xf>
    <xf numFmtId="165" fontId="0" fillId="0" borderId="0" xfId="0" applyNumberFormat="1"/>
    <xf numFmtId="0" fontId="19" fillId="2" borderId="0" xfId="0" applyFont="1" applyFill="1"/>
    <xf numFmtId="0" fontId="18" fillId="2" borderId="0" xfId="0" applyFont="1" applyFill="1"/>
    <xf numFmtId="164" fontId="18" fillId="2" borderId="0" xfId="0" applyNumberFormat="1" applyFont="1" applyFill="1" applyAlignment="1">
      <alignment horizontal="center"/>
    </xf>
    <xf numFmtId="0" fontId="20" fillId="2" borderId="0" xfId="0" applyFont="1" applyFill="1"/>
    <xf numFmtId="0" fontId="20" fillId="2" borderId="0" xfId="0" applyFont="1" applyFill="1" applyAlignment="1">
      <alignment horizontal="center"/>
    </xf>
    <xf numFmtId="0" fontId="22" fillId="2" borderId="0" xfId="0" applyFont="1" applyFill="1" applyAlignment="1"/>
    <xf numFmtId="0" fontId="11" fillId="2" borderId="0" xfId="0" applyFont="1" applyFill="1" applyBorder="1" applyAlignment="1"/>
    <xf numFmtId="0" fontId="10" fillId="2" borderId="0" xfId="0" applyFont="1" applyFill="1" applyBorder="1"/>
    <xf numFmtId="0" fontId="22" fillId="2" borderId="0" xfId="0" applyFont="1" applyFill="1" applyAlignment="1">
      <alignment horizontal="center"/>
    </xf>
    <xf numFmtId="0" fontId="11" fillId="2" borderId="12" xfId="0" applyFont="1" applyFill="1" applyBorder="1" applyAlignment="1">
      <alignment horizontal="center"/>
    </xf>
    <xf numFmtId="0" fontId="22" fillId="2" borderId="0" xfId="0" applyFont="1" applyFill="1"/>
    <xf numFmtId="164" fontId="22" fillId="2" borderId="0" xfId="0" applyNumberFormat="1" applyFont="1" applyFill="1" applyAlignment="1">
      <alignment horizontal="center"/>
    </xf>
    <xf numFmtId="0" fontId="11" fillId="2" borderId="8" xfId="0" applyFont="1" applyFill="1" applyBorder="1" applyAlignment="1">
      <alignment horizontal="center"/>
    </xf>
    <xf numFmtId="0" fontId="23" fillId="2" borderId="3" xfId="0" applyFont="1" applyFill="1" applyBorder="1" applyAlignment="1" applyProtection="1">
      <alignment horizontal="center"/>
      <protection locked="0"/>
    </xf>
    <xf numFmtId="0" fontId="11" fillId="2" borderId="11" xfId="0" applyFont="1" applyFill="1" applyBorder="1" applyAlignment="1">
      <alignment horizontal="center"/>
    </xf>
    <xf numFmtId="165" fontId="23" fillId="2" borderId="11" xfId="0" applyNumberFormat="1" applyFont="1" applyFill="1" applyBorder="1" applyAlignment="1" applyProtection="1">
      <alignment horizontal="center"/>
      <protection locked="0"/>
    </xf>
    <xf numFmtId="164" fontId="11" fillId="2" borderId="11" xfId="0" applyNumberFormat="1" applyFont="1" applyFill="1" applyBorder="1" applyAlignment="1">
      <alignment horizontal="center"/>
    </xf>
    <xf numFmtId="164" fontId="11" fillId="2" borderId="13" xfId="0" applyNumberFormat="1" applyFont="1" applyFill="1" applyBorder="1" applyAlignment="1">
      <alignment horizontal="center"/>
    </xf>
    <xf numFmtId="0" fontId="22" fillId="2" borderId="0" xfId="0" applyFont="1" applyFill="1" applyAlignment="1">
      <alignment horizontal="left" indent="2"/>
    </xf>
    <xf numFmtId="164" fontId="22" fillId="2" borderId="0" xfId="0" applyNumberFormat="1" applyFont="1" applyFill="1" applyAlignment="1">
      <alignment horizontal="center" vertical="center"/>
    </xf>
    <xf numFmtId="0" fontId="23" fillId="2" borderId="8" xfId="0" applyFont="1" applyFill="1" applyBorder="1" applyAlignment="1" applyProtection="1">
      <alignment horizontal="center"/>
      <protection locked="0"/>
    </xf>
    <xf numFmtId="0" fontId="11" fillId="2" borderId="0" xfId="0" applyFont="1" applyFill="1" applyBorder="1" applyAlignment="1">
      <alignment horizontal="center"/>
    </xf>
    <xf numFmtId="165" fontId="23" fillId="2" borderId="0" xfId="0" applyNumberFormat="1" applyFont="1" applyFill="1" applyBorder="1" applyAlignment="1" applyProtection="1">
      <alignment horizontal="center"/>
      <protection locked="0"/>
    </xf>
    <xf numFmtId="164" fontId="11" fillId="2" borderId="0" xfId="0" applyNumberFormat="1" applyFont="1" applyFill="1" applyBorder="1" applyAlignment="1">
      <alignment horizontal="center"/>
    </xf>
    <xf numFmtId="164" fontId="11" fillId="2" borderId="14" xfId="0" applyNumberFormat="1" applyFont="1" applyFill="1" applyBorder="1" applyAlignment="1">
      <alignment horizontal="center"/>
    </xf>
    <xf numFmtId="0" fontId="11" fillId="2" borderId="9" xfId="0" applyFont="1" applyFill="1" applyBorder="1" applyAlignment="1">
      <alignment horizontal="center"/>
    </xf>
    <xf numFmtId="0" fontId="23" fillId="2" borderId="9" xfId="0" applyFont="1" applyFill="1" applyBorder="1" applyAlignment="1" applyProtection="1">
      <alignment horizontal="center"/>
      <protection locked="0"/>
    </xf>
    <xf numFmtId="0" fontId="11" fillId="2" borderId="10" xfId="0" applyFont="1" applyFill="1" applyBorder="1" applyAlignment="1">
      <alignment horizontal="center"/>
    </xf>
    <xf numFmtId="165" fontId="23" fillId="2" borderId="10" xfId="0" applyNumberFormat="1" applyFont="1" applyFill="1" applyBorder="1" applyAlignment="1" applyProtection="1">
      <alignment horizontal="center"/>
      <protection locked="0"/>
    </xf>
    <xf numFmtId="164" fontId="11" fillId="2" borderId="10" xfId="0" applyNumberFormat="1" applyFont="1" applyFill="1" applyBorder="1" applyAlignment="1">
      <alignment horizontal="center"/>
    </xf>
    <xf numFmtId="164" fontId="11" fillId="2" borderId="15" xfId="0" applyNumberFormat="1" applyFont="1" applyFill="1" applyBorder="1" applyAlignment="1">
      <alignment horizontal="center"/>
    </xf>
    <xf numFmtId="164" fontId="11" fillId="2" borderId="12" xfId="0" applyNumberFormat="1" applyFont="1" applyFill="1" applyBorder="1" applyAlignment="1">
      <alignment horizontal="center"/>
    </xf>
    <xf numFmtId="0" fontId="21" fillId="2" borderId="0" xfId="0" applyFont="1" applyFill="1" applyAlignment="1">
      <alignment horizontal="left"/>
    </xf>
    <xf numFmtId="164" fontId="21" fillId="2" borderId="0" xfId="0" applyNumberFormat="1" applyFont="1" applyFill="1" applyAlignment="1">
      <alignment horizontal="center" vertical="center"/>
    </xf>
    <xf numFmtId="164" fontId="23" fillId="2" borderId="0" xfId="0" applyNumberFormat="1" applyFont="1" applyFill="1" applyAlignment="1">
      <alignment horizontal="center" vertical="center"/>
    </xf>
    <xf numFmtId="164" fontId="23" fillId="2" borderId="0" xfId="0" applyNumberFormat="1" applyFont="1" applyFill="1" applyAlignment="1">
      <alignment horizontal="center"/>
    </xf>
    <xf numFmtId="8" fontId="22" fillId="2" borderId="0" xfId="0" applyNumberFormat="1" applyFont="1" applyFill="1" applyAlignment="1">
      <alignment horizontal="center"/>
    </xf>
    <xf numFmtId="0" fontId="11" fillId="2" borderId="0" xfId="0" applyFont="1" applyFill="1" applyAlignment="1">
      <alignment horizontal="center" wrapText="1"/>
    </xf>
    <xf numFmtId="0" fontId="21" fillId="2" borderId="0" xfId="0" applyFont="1" applyFill="1"/>
    <xf numFmtId="8" fontId="22" fillId="2" borderId="0" xfId="0" applyNumberFormat="1" applyFont="1" applyFill="1" applyAlignment="1">
      <alignment horizontal="center" vertical="center"/>
    </xf>
    <xf numFmtId="164" fontId="21" fillId="2" borderId="0" xfId="0" applyNumberFormat="1" applyFont="1" applyFill="1" applyAlignment="1">
      <alignment horizontal="center"/>
    </xf>
    <xf numFmtId="0" fontId="11" fillId="2" borderId="12" xfId="0" applyFont="1" applyFill="1" applyBorder="1" applyAlignment="1">
      <alignment vertical="center"/>
    </xf>
    <xf numFmtId="0" fontId="11" fillId="2" borderId="1" xfId="0" applyFont="1" applyFill="1" applyBorder="1" applyAlignment="1">
      <alignment vertical="center" wrapText="1"/>
    </xf>
    <xf numFmtId="0" fontId="11" fillId="2" borderId="12" xfId="0" applyFont="1" applyFill="1" applyBorder="1" applyAlignment="1">
      <alignment vertical="center" wrapText="1"/>
    </xf>
    <xf numFmtId="0" fontId="3" fillId="2" borderId="0" xfId="0" applyFont="1" applyFill="1" applyBorder="1"/>
    <xf numFmtId="0" fontId="11" fillId="2" borderId="3" xfId="0" applyFont="1" applyFill="1" applyBorder="1"/>
    <xf numFmtId="0" fontId="11" fillId="2" borderId="8" xfId="0" applyFont="1" applyFill="1" applyBorder="1"/>
    <xf numFmtId="0" fontId="11" fillId="2" borderId="8" xfId="0" applyFont="1" applyFill="1" applyBorder="1" applyAlignment="1">
      <alignment wrapText="1"/>
    </xf>
    <xf numFmtId="0" fontId="24" fillId="2" borderId="14" xfId="0" applyFont="1" applyFill="1" applyBorder="1" applyAlignment="1">
      <alignment horizontal="center"/>
    </xf>
    <xf numFmtId="0" fontId="11" fillId="2" borderId="9" xfId="0" applyFont="1" applyFill="1" applyBorder="1"/>
    <xf numFmtId="164" fontId="11" fillId="2" borderId="0" xfId="0" applyNumberFormat="1" applyFont="1" applyFill="1" applyBorder="1" applyAlignment="1">
      <alignment horizontal="center" wrapText="1"/>
    </xf>
    <xf numFmtId="164" fontId="11" fillId="2" borderId="10" xfId="0" applyNumberFormat="1" applyFont="1" applyFill="1" applyBorder="1" applyAlignment="1">
      <alignment horizontal="center" wrapText="1"/>
    </xf>
    <xf numFmtId="0" fontId="11" fillId="2" borderId="7"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3" borderId="3" xfId="0" applyFont="1" applyFill="1" applyBorder="1"/>
    <xf numFmtId="0" fontId="11" fillId="3" borderId="11"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9" xfId="0" applyFont="1" applyFill="1" applyBorder="1"/>
    <xf numFmtId="0" fontId="11" fillId="3" borderId="10"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8" xfId="0" applyFont="1" applyFill="1" applyBorder="1"/>
    <xf numFmtId="164" fontId="11" fillId="3" borderId="0" xfId="0" applyNumberFormat="1" applyFont="1" applyFill="1" applyBorder="1" applyAlignment="1">
      <alignment horizontal="center"/>
    </xf>
    <xf numFmtId="164" fontId="11" fillId="3" borderId="5" xfId="0" applyNumberFormat="1" applyFont="1" applyFill="1" applyBorder="1" applyAlignment="1">
      <alignment horizontal="center"/>
    </xf>
    <xf numFmtId="164" fontId="11" fillId="3" borderId="0" xfId="0" applyNumberFormat="1" applyFont="1" applyFill="1" applyBorder="1" applyAlignment="1">
      <alignment horizontal="center" vertical="center"/>
    </xf>
    <xf numFmtId="0" fontId="11" fillId="3" borderId="9" xfId="0" applyFont="1" applyFill="1" applyBorder="1" applyAlignment="1"/>
    <xf numFmtId="164" fontId="11" fillId="3" borderId="10" xfId="0" applyNumberFormat="1" applyFont="1" applyFill="1" applyBorder="1" applyAlignment="1">
      <alignment horizontal="center"/>
    </xf>
    <xf numFmtId="164" fontId="11" fillId="3" borderId="6" xfId="0" applyNumberFormat="1" applyFont="1" applyFill="1" applyBorder="1" applyAlignment="1">
      <alignment horizontal="center"/>
    </xf>
    <xf numFmtId="0" fontId="5" fillId="3" borderId="9" xfId="0" applyFont="1" applyFill="1" applyBorder="1" applyAlignment="1">
      <alignment vertical="center"/>
    </xf>
    <xf numFmtId="164" fontId="5" fillId="3" borderId="10" xfId="0" applyNumberFormat="1" applyFont="1" applyFill="1" applyBorder="1" applyAlignment="1">
      <alignment horizontal="center" vertical="center"/>
    </xf>
    <xf numFmtId="164" fontId="5" fillId="3" borderId="6" xfId="0" applyNumberFormat="1" applyFont="1" applyFill="1" applyBorder="1" applyAlignment="1">
      <alignment horizontal="center" vertical="center"/>
    </xf>
    <xf numFmtId="0" fontId="11" fillId="2" borderId="1" xfId="0" applyFont="1" applyFill="1" applyBorder="1"/>
    <xf numFmtId="0" fontId="11" fillId="3" borderId="11"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6" xfId="0" applyFont="1" applyFill="1" applyBorder="1" applyAlignment="1">
      <alignment horizontal="center" vertical="center"/>
    </xf>
    <xf numFmtId="164" fontId="11" fillId="3" borderId="11" xfId="0" applyNumberFormat="1" applyFont="1" applyFill="1" applyBorder="1" applyAlignment="1">
      <alignment horizontal="center"/>
    </xf>
    <xf numFmtId="164" fontId="11" fillId="3" borderId="4" xfId="0" applyNumberFormat="1" applyFont="1" applyFill="1" applyBorder="1" applyAlignment="1">
      <alignment horizontal="center"/>
    </xf>
    <xf numFmtId="0" fontId="0" fillId="0" borderId="0" xfId="0" applyAlignment="1">
      <alignment horizontal="center"/>
    </xf>
    <xf numFmtId="9" fontId="0" fillId="0" borderId="0" xfId="4" applyFont="1"/>
    <xf numFmtId="0" fontId="0" fillId="0" borderId="0" xfId="0" applyAlignment="1">
      <alignment horizontal="center" vertical="center"/>
    </xf>
    <xf numFmtId="165" fontId="0" fillId="0" borderId="0" xfId="0" applyNumberFormat="1" applyAlignment="1">
      <alignment horizontal="center" vertical="center"/>
    </xf>
    <xf numFmtId="9" fontId="0" fillId="0" borderId="0" xfId="4" applyFont="1" applyAlignment="1">
      <alignment horizontal="center" vertical="center"/>
    </xf>
    <xf numFmtId="165" fontId="0" fillId="0" borderId="0" xfId="0" applyNumberFormat="1" applyAlignment="1">
      <alignment horizontal="center"/>
    </xf>
    <xf numFmtId="9" fontId="0" fillId="0" borderId="0" xfId="4" applyFont="1" applyAlignment="1">
      <alignment horizontal="center"/>
    </xf>
    <xf numFmtId="164" fontId="0" fillId="0" borderId="0" xfId="0" applyNumberFormat="1" applyAlignment="1">
      <alignment horizontal="center"/>
    </xf>
    <xf numFmtId="164" fontId="24" fillId="2" borderId="13" xfId="0" applyNumberFormat="1" applyFont="1" applyFill="1" applyBorder="1" applyAlignment="1">
      <alignment horizontal="center"/>
    </xf>
    <xf numFmtId="164" fontId="24" fillId="2" borderId="14" xfId="0" applyNumberFormat="1" applyFont="1" applyFill="1" applyBorder="1" applyAlignment="1">
      <alignment horizontal="center"/>
    </xf>
    <xf numFmtId="0" fontId="11" fillId="2" borderId="0" xfId="0" applyFont="1" applyFill="1" applyAlignment="1">
      <alignment vertical="center"/>
    </xf>
    <xf numFmtId="0" fontId="25" fillId="2" borderId="0" xfId="0" applyFont="1" applyFill="1" applyAlignment="1">
      <alignment horizontal="center" vertical="center"/>
    </xf>
    <xf numFmtId="49" fontId="10" fillId="0" borderId="0" xfId="0" applyNumberFormat="1" applyFont="1" applyAlignment="1">
      <alignment horizontal="center"/>
    </xf>
    <xf numFmtId="0" fontId="25" fillId="2" borderId="0" xfId="0" applyFont="1" applyFill="1" applyAlignment="1">
      <alignment horizontal="center" vertical="center"/>
    </xf>
    <xf numFmtId="0" fontId="3" fillId="2" borderId="0" xfId="0" applyFont="1" applyFill="1" applyAlignment="1">
      <alignment horizontal="left"/>
    </xf>
    <xf numFmtId="0" fontId="6" fillId="2" borderId="0" xfId="0" applyFont="1" applyFill="1" applyAlignment="1">
      <alignment horizontal="left" vertical="top" wrapText="1"/>
    </xf>
    <xf numFmtId="0" fontId="5" fillId="2" borderId="0" xfId="0" applyFont="1" applyFill="1" applyAlignment="1">
      <alignment horizontal="center" vertical="center"/>
    </xf>
    <xf numFmtId="0" fontId="0" fillId="2" borderId="0" xfId="0" applyFill="1" applyAlignment="1">
      <alignment horizontal="left" vertical="center" wrapText="1" indent="5"/>
    </xf>
    <xf numFmtId="0" fontId="12" fillId="2" borderId="0" xfId="0" applyFont="1" applyFill="1" applyAlignment="1">
      <alignment horizontal="center"/>
    </xf>
    <xf numFmtId="0" fontId="11" fillId="2" borderId="3" xfId="0" applyFont="1" applyFill="1" applyBorder="1" applyAlignment="1">
      <alignment horizontal="center"/>
    </xf>
    <xf numFmtId="0" fontId="11" fillId="2" borderId="4" xfId="0" applyFont="1" applyFill="1" applyBorder="1" applyAlignment="1">
      <alignment horizontal="center"/>
    </xf>
    <xf numFmtId="0" fontId="11" fillId="2" borderId="1" xfId="0" applyFont="1" applyFill="1" applyBorder="1" applyAlignment="1">
      <alignment horizontal="center"/>
    </xf>
    <xf numFmtId="0" fontId="11" fillId="2" borderId="7" xfId="0" applyFont="1" applyFill="1" applyBorder="1" applyAlignment="1">
      <alignment horizontal="center"/>
    </xf>
    <xf numFmtId="0" fontId="20" fillId="2" borderId="0" xfId="0" applyFont="1" applyFill="1" applyAlignment="1">
      <alignment horizontal="center"/>
    </xf>
    <xf numFmtId="0" fontId="22" fillId="2" borderId="0" xfId="0" applyFont="1" applyFill="1" applyAlignment="1">
      <alignment horizontal="center"/>
    </xf>
    <xf numFmtId="0" fontId="0" fillId="0" borderId="0" xfId="0" applyAlignment="1">
      <alignment horizontal="center"/>
    </xf>
    <xf numFmtId="0" fontId="11" fillId="2" borderId="8" xfId="0" applyFont="1" applyFill="1" applyBorder="1" applyAlignment="1">
      <alignment vertical="center" wrapText="1"/>
    </xf>
    <xf numFmtId="0" fontId="11" fillId="2" borderId="0" xfId="0" applyFont="1" applyFill="1" applyBorder="1"/>
    <xf numFmtId="164" fontId="23" fillId="2" borderId="0" xfId="0" applyNumberFormat="1" applyFont="1" applyFill="1" applyBorder="1" applyAlignment="1">
      <alignment horizontal="center" wrapText="1"/>
    </xf>
    <xf numFmtId="0" fontId="11" fillId="3" borderId="8" xfId="0" applyFont="1" applyFill="1" applyBorder="1" applyAlignment="1"/>
    <xf numFmtId="49" fontId="23" fillId="2" borderId="12" xfId="0" applyNumberFormat="1" applyFont="1" applyFill="1" applyBorder="1" applyAlignment="1" applyProtection="1">
      <alignment horizontal="center" vertical="center"/>
      <protection locked="0"/>
    </xf>
    <xf numFmtId="166" fontId="23" fillId="2" borderId="12" xfId="0" applyNumberFormat="1" applyFont="1" applyFill="1" applyBorder="1" applyAlignment="1" applyProtection="1">
      <alignment horizontal="center" vertical="center"/>
      <protection locked="0"/>
    </xf>
    <xf numFmtId="164" fontId="23" fillId="2" borderId="12" xfId="3" applyNumberFormat="1" applyFont="1" applyFill="1" applyBorder="1" applyAlignment="1" applyProtection="1">
      <alignment horizontal="center" vertical="center"/>
      <protection locked="0"/>
    </xf>
    <xf numFmtId="0" fontId="23" fillId="2" borderId="12" xfId="3" applyNumberFormat="1" applyFont="1" applyFill="1" applyBorder="1" applyAlignment="1" applyProtection="1">
      <alignment horizontal="center" vertical="center"/>
      <protection locked="0"/>
    </xf>
    <xf numFmtId="0" fontId="23" fillId="2" borderId="14" xfId="0" applyFont="1" applyFill="1" applyBorder="1" applyAlignment="1" applyProtection="1">
      <alignment horizontal="center" vertical="center"/>
      <protection locked="0"/>
    </xf>
    <xf numFmtId="3" fontId="23" fillId="2" borderId="14" xfId="3" applyNumberFormat="1" applyFont="1" applyFill="1" applyBorder="1" applyAlignment="1" applyProtection="1">
      <alignment horizontal="center" vertical="center"/>
      <protection locked="0"/>
    </xf>
    <xf numFmtId="0" fontId="23" fillId="2" borderId="14" xfId="0" applyFont="1" applyFill="1" applyBorder="1" applyAlignment="1" applyProtection="1">
      <alignment horizontal="center"/>
      <protection locked="0"/>
    </xf>
    <xf numFmtId="0" fontId="23" fillId="2" borderId="14" xfId="0" applyNumberFormat="1" applyFont="1" applyFill="1" applyBorder="1" applyAlignment="1" applyProtection="1">
      <alignment horizontal="center"/>
      <protection locked="0"/>
    </xf>
    <xf numFmtId="164" fontId="23" fillId="2" borderId="5" xfId="0" applyNumberFormat="1" applyFont="1" applyFill="1" applyBorder="1" applyAlignment="1" applyProtection="1">
      <alignment horizontal="center" wrapText="1"/>
      <protection locked="0"/>
    </xf>
    <xf numFmtId="164" fontId="23" fillId="2" borderId="6" xfId="0" applyNumberFormat="1" applyFont="1" applyFill="1" applyBorder="1" applyAlignment="1" applyProtection="1">
      <alignment horizontal="center" wrapText="1"/>
      <protection locked="0"/>
    </xf>
    <xf numFmtId="0" fontId="23" fillId="2" borderId="12" xfId="0" applyFont="1" applyFill="1" applyBorder="1" applyAlignment="1" applyProtection="1">
      <alignment horizontal="center" vertical="center"/>
      <protection locked="0"/>
    </xf>
    <xf numFmtId="3" fontId="23" fillId="2" borderId="12" xfId="3" applyNumberFormat="1" applyFont="1" applyFill="1" applyBorder="1" applyAlignment="1" applyProtection="1">
      <alignment horizontal="center" vertical="center"/>
      <protection locked="0"/>
    </xf>
  </cellXfs>
  <cellStyles count="5">
    <cellStyle name="Comma" xfId="3" builtinId="3"/>
    <cellStyle name="Hyperlink" xfId="2" builtinId="8"/>
    <cellStyle name="Normal" xfId="0" builtinId="0"/>
    <cellStyle name="Normal 2" xfId="1"/>
    <cellStyle name="Percent" xfId="4" builtinId="5"/>
  </cellStyles>
  <dxfs count="0"/>
  <tableStyles count="0" defaultTableStyle="TableStyleMedium2" defaultPivotStyle="PivotStyleLight16"/>
  <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emf"/><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jpeg"/><Relationship Id="rId1" Type="http://schemas.openxmlformats.org/officeDocument/2006/relationships/image" Target="../media/image3.png"/><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271594</xdr:colOff>
      <xdr:row>1</xdr:row>
      <xdr:rowOff>0</xdr:rowOff>
    </xdr:from>
    <xdr:to>
      <xdr:col>15</xdr:col>
      <xdr:colOff>531491</xdr:colOff>
      <xdr:row>3</xdr:row>
      <xdr:rowOff>50111</xdr:rowOff>
    </xdr:to>
    <xdr:pic>
      <xdr:nvPicPr>
        <xdr:cNvPr id="10" name="Picture 9"/>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7904" b="68182"/>
        <a:stretch/>
      </xdr:blipFill>
      <xdr:spPr bwMode="auto">
        <a:xfrm>
          <a:off x="462094" y="190500"/>
          <a:ext cx="9118147" cy="431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180975</xdr:colOff>
      <xdr:row>2</xdr:row>
      <xdr:rowOff>19050</xdr:rowOff>
    </xdr:from>
    <xdr:to>
      <xdr:col>20</xdr:col>
      <xdr:colOff>591066</xdr:colOff>
      <xdr:row>11</xdr:row>
      <xdr:rowOff>137737</xdr:rowOff>
    </xdr:to>
    <xdr:pic>
      <xdr:nvPicPr>
        <xdr:cNvPr id="14" name="Picture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48925" y="400050"/>
          <a:ext cx="2238891" cy="1747462"/>
        </a:xfrm>
        <a:prstGeom prst="rect">
          <a:avLst/>
        </a:prstGeom>
      </xdr:spPr>
    </xdr:pic>
    <xdr:clientData/>
  </xdr:twoCellAnchor>
  <xdr:twoCellAnchor>
    <xdr:from>
      <xdr:col>1</xdr:col>
      <xdr:colOff>314324</xdr:colOff>
      <xdr:row>21</xdr:row>
      <xdr:rowOff>57149</xdr:rowOff>
    </xdr:from>
    <xdr:to>
      <xdr:col>18</xdr:col>
      <xdr:colOff>304799</xdr:colOff>
      <xdr:row>24</xdr:row>
      <xdr:rowOff>180974</xdr:rowOff>
    </xdr:to>
    <xdr:grpSp>
      <xdr:nvGrpSpPr>
        <xdr:cNvPr id="18" name="Group 17"/>
        <xdr:cNvGrpSpPr/>
      </xdr:nvGrpSpPr>
      <xdr:grpSpPr>
        <a:xfrm>
          <a:off x="504824" y="4467224"/>
          <a:ext cx="10677525" cy="695325"/>
          <a:chOff x="133350" y="4638681"/>
          <a:chExt cx="8248650" cy="489996"/>
        </a:xfrm>
      </xdr:grpSpPr>
      <xdr:grpSp>
        <xdr:nvGrpSpPr>
          <xdr:cNvPr id="19" name="Group 18"/>
          <xdr:cNvGrpSpPr/>
        </xdr:nvGrpSpPr>
        <xdr:grpSpPr>
          <a:xfrm>
            <a:off x="1727040" y="4638681"/>
            <a:ext cx="6654960" cy="428568"/>
            <a:chOff x="1877590" y="6619880"/>
            <a:chExt cx="8179021" cy="428569"/>
          </a:xfrm>
        </xdr:grpSpPr>
        <xdr:pic>
          <xdr:nvPicPr>
            <xdr:cNvPr id="21" name="Picture 20" descr="ces-footer-black"/>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 name="TextBox 21"/>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20" name="Picture 1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76200</xdr:colOff>
      <xdr:row>5</xdr:row>
      <xdr:rowOff>180975</xdr:rowOff>
    </xdr:from>
    <xdr:ext cx="10058399" cy="10393999"/>
    <xdr:sp macro="" textlink="">
      <xdr:nvSpPr>
        <xdr:cNvPr id="10" name="TextBox 9"/>
        <xdr:cNvSpPr txBox="1"/>
      </xdr:nvSpPr>
      <xdr:spPr>
        <a:xfrm>
          <a:off x="76200" y="1133475"/>
          <a:ext cx="10058399" cy="10393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solidFill>
                <a:schemeClr val="tx1"/>
              </a:solidFill>
              <a:effectLst/>
              <a:latin typeface="+mn-lt"/>
              <a:ea typeface="+mn-ea"/>
              <a:cs typeface="+mn-cs"/>
            </a:rPr>
            <a:t>1.)</a:t>
          </a:r>
          <a:r>
            <a:rPr lang="en-US" sz="1200" baseline="0">
              <a:solidFill>
                <a:schemeClr val="tx1"/>
              </a:solidFill>
              <a:effectLst/>
              <a:latin typeface="+mn-lt"/>
              <a:ea typeface="+mn-ea"/>
              <a:cs typeface="+mn-cs"/>
            </a:rPr>
            <a:t>     There are two options for determining the cost of baling wheat straw, one for owning the baling and hauling equipment (</a:t>
          </a:r>
          <a:r>
            <a:rPr lang="en-US" sz="1200" b="1" baseline="0">
              <a:solidFill>
                <a:schemeClr val="tx1"/>
              </a:solidFill>
              <a:effectLst/>
              <a:latin typeface="+mn-lt"/>
              <a:ea typeface="+mn-ea"/>
              <a:cs typeface="+mn-cs"/>
            </a:rPr>
            <a:t>Owning Equipment</a:t>
          </a:r>
          <a:r>
            <a:rPr lang="en-US" sz="1200" baseline="0">
              <a:solidFill>
                <a:schemeClr val="tx1"/>
              </a:solidFill>
              <a:effectLst/>
              <a:latin typeface="+mn-lt"/>
              <a:ea typeface="+mn-ea"/>
              <a:cs typeface="+mn-cs"/>
            </a:rPr>
            <a:t>) and one for  </a:t>
          </a:r>
        </a:p>
        <a:p>
          <a:r>
            <a:rPr lang="en-US" sz="1200" baseline="0">
              <a:solidFill>
                <a:schemeClr val="tx1"/>
              </a:solidFill>
              <a:effectLst/>
              <a:latin typeface="+mn-lt"/>
              <a:ea typeface="+mn-ea"/>
              <a:cs typeface="+mn-cs"/>
            </a:rPr>
            <a:t>          having the work custom hired (</a:t>
          </a:r>
          <a:r>
            <a:rPr lang="en-US" sz="1200" b="1" baseline="0">
              <a:solidFill>
                <a:schemeClr val="tx1"/>
              </a:solidFill>
              <a:effectLst/>
              <a:latin typeface="+mn-lt"/>
              <a:ea typeface="+mn-ea"/>
              <a:cs typeface="+mn-cs"/>
            </a:rPr>
            <a:t>Custom Hire</a:t>
          </a:r>
          <a:r>
            <a:rPr lang="en-US" sz="1200" baseline="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2.)</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Under the each tab, fill in the elements that are colored in </a:t>
          </a:r>
          <a:r>
            <a:rPr lang="en-US" sz="1200" b="1">
              <a:solidFill>
                <a:srgbClr val="0066FF"/>
              </a:solidFill>
              <a:effectLst/>
              <a:latin typeface="+mn-lt"/>
              <a:ea typeface="+mn-ea"/>
              <a:cs typeface="+mn-cs"/>
            </a:rPr>
            <a:t>BLUE</a:t>
          </a:r>
          <a:r>
            <a:rPr lang="en-US" sz="1200">
              <a:solidFill>
                <a:schemeClr val="tx1"/>
              </a:solidFill>
              <a:effectLst/>
              <a:latin typeface="+mn-lt"/>
              <a:ea typeface="+mn-ea"/>
              <a:cs typeface="+mn-cs"/>
            </a:rPr>
            <a:t> inside of the input boxes.</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tx1"/>
              </a:solidFill>
              <a:effectLst/>
              <a:latin typeface="+mn-lt"/>
              <a:ea typeface="+mn-ea"/>
              <a:cs typeface="+mn-cs"/>
            </a:rPr>
            <a:t>3.)     If you are unable to read the dropdown menu clearly, click on the + icon at the bottom right corner of excel</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tx1"/>
              </a:solidFill>
              <a:effectLst/>
              <a:latin typeface="+mn-lt"/>
              <a:ea typeface="+mn-ea"/>
              <a:cs typeface="+mn-cs"/>
            </a:rPr>
            <a:t> </a:t>
          </a:r>
        </a:p>
        <a:p>
          <a:r>
            <a:rPr lang="en-US" sz="1200" baseline="0">
              <a:solidFill>
                <a:schemeClr val="tx1"/>
              </a:solidFill>
              <a:effectLst/>
              <a:latin typeface="+mn-lt"/>
              <a:ea typeface="+mn-ea"/>
              <a:cs typeface="+mn-cs"/>
            </a:rPr>
            <a:t>3.)     Description of </a:t>
          </a:r>
          <a:r>
            <a:rPr lang="en-US" sz="1200" b="1" baseline="0">
              <a:solidFill>
                <a:schemeClr val="tx1"/>
              </a:solidFill>
              <a:effectLst/>
              <a:latin typeface="+mn-lt"/>
              <a:ea typeface="+mn-ea"/>
              <a:cs typeface="+mn-cs"/>
            </a:rPr>
            <a:t>Bale Type</a:t>
          </a:r>
          <a:endParaRPr lang="en-US" sz="1200" b="0" baseline="0">
            <a:solidFill>
              <a:schemeClr val="tx1"/>
            </a:solidFill>
            <a:effectLst/>
            <a:latin typeface="+mn-lt"/>
            <a:ea typeface="+mn-ea"/>
            <a:cs typeface="+mn-cs"/>
          </a:endParaRPr>
        </a:p>
        <a:p>
          <a:r>
            <a:rPr lang="en-US" sz="1200" b="0" baseline="0">
              <a:solidFill>
                <a:schemeClr val="tx1"/>
              </a:solidFill>
              <a:effectLst/>
              <a:latin typeface="+mn-lt"/>
              <a:ea typeface="+mn-ea"/>
              <a:cs typeface="+mn-cs"/>
            </a:rPr>
            <a:t>               a.     Please choose a bale type from the drop down menu which is opened by clicking on the down arrow.</a:t>
          </a:r>
        </a:p>
        <a:p>
          <a:r>
            <a:rPr lang="en-US" sz="1200" b="0" baseline="0">
              <a:solidFill>
                <a:schemeClr val="tx1"/>
              </a:solidFill>
              <a:effectLst/>
              <a:latin typeface="+mn-lt"/>
              <a:ea typeface="+mn-ea"/>
              <a:cs typeface="+mn-cs"/>
            </a:rPr>
            <a:t>               b.     There are both square and round bales to choose from which also vary in size, ranging form 50 lb square bales to 1500 lb round bales.</a:t>
          </a:r>
        </a:p>
        <a:p>
          <a:r>
            <a:rPr lang="en-US" sz="1200" b="0" baseline="0">
              <a:solidFill>
                <a:schemeClr val="tx1"/>
              </a:solidFill>
              <a:effectLst/>
              <a:latin typeface="+mn-lt"/>
              <a:ea typeface="+mn-ea"/>
              <a:cs typeface="+mn-cs"/>
            </a:rPr>
            <a:t>4.)     Description of </a:t>
          </a:r>
          <a:r>
            <a:rPr lang="en-US" sz="1200" b="1" baseline="0">
              <a:solidFill>
                <a:schemeClr val="tx1"/>
              </a:solidFill>
              <a:effectLst/>
              <a:latin typeface="+mn-lt"/>
              <a:ea typeface="+mn-ea"/>
              <a:cs typeface="+mn-cs"/>
            </a:rPr>
            <a:t>Tons of Straw Removed Per Acre</a:t>
          </a:r>
          <a:endParaRPr lang="en-US" sz="1200" b="1">
            <a:solidFill>
              <a:schemeClr val="tx1"/>
            </a:solidFill>
            <a:effectLst/>
            <a:latin typeface="+mn-lt"/>
            <a:ea typeface="+mn-ea"/>
            <a:cs typeface="+mn-cs"/>
          </a:endParaRPr>
        </a:p>
        <a:p>
          <a:r>
            <a:rPr lang="en-US" sz="1200">
              <a:solidFill>
                <a:schemeClr val="tx1"/>
              </a:solidFill>
              <a:effectLst/>
              <a:latin typeface="+mn-lt"/>
              <a:ea typeface="+mn-ea"/>
              <a:cs typeface="+mn-cs"/>
            </a:rPr>
            <a:t>               a.</a:t>
          </a:r>
          <a:r>
            <a:rPr lang="en-US" sz="1200" baseline="0">
              <a:solidFill>
                <a:schemeClr val="tx1"/>
              </a:solidFill>
              <a:effectLst/>
              <a:latin typeface="+mn-lt"/>
              <a:ea typeface="+mn-ea"/>
              <a:cs typeface="+mn-cs"/>
            </a:rPr>
            <a:t>     Input the amount of wheat staw baled per acre.</a:t>
          </a:r>
        </a:p>
        <a:p>
          <a:r>
            <a:rPr lang="en-US" sz="1200" baseline="0">
              <a:solidFill>
                <a:schemeClr val="tx1"/>
              </a:solidFill>
              <a:effectLst/>
              <a:latin typeface="+mn-lt"/>
              <a:ea typeface="+mn-ea"/>
              <a:cs typeface="+mn-cs"/>
            </a:rPr>
            <a:t>               b.     This is used to determine the amount of nutients removed from the soil from baling wheat staw.  </a:t>
          </a:r>
        </a:p>
        <a:p>
          <a:r>
            <a:rPr lang="en-US" sz="1200" b="0" baseline="0">
              <a:solidFill>
                <a:schemeClr val="tx1"/>
              </a:solidFill>
              <a:effectLst/>
              <a:latin typeface="+mn-lt"/>
              <a:ea typeface="+mn-ea"/>
              <a:cs typeface="+mn-cs"/>
            </a:rPr>
            <a:t>6.)     Description of </a:t>
          </a:r>
          <a:r>
            <a:rPr lang="en-US" sz="1200" b="1" baseline="0">
              <a:solidFill>
                <a:schemeClr val="tx1"/>
              </a:solidFill>
              <a:effectLst/>
              <a:latin typeface="+mn-lt"/>
              <a:ea typeface="+mn-ea"/>
              <a:cs typeface="+mn-cs"/>
            </a:rPr>
            <a:t>Pounds of Straw Hauled Per Load </a:t>
          </a:r>
        </a:p>
        <a:p>
          <a:r>
            <a:rPr lang="en-US" sz="1200" b="1" baseline="0">
              <a:solidFill>
                <a:schemeClr val="tx1"/>
              </a:solidFill>
              <a:effectLst/>
              <a:latin typeface="+mn-lt"/>
              <a:ea typeface="+mn-ea"/>
              <a:cs typeface="+mn-cs"/>
            </a:rPr>
            <a:t>              </a:t>
          </a:r>
          <a:r>
            <a:rPr lang="en-US" sz="1200" b="0" baseline="0">
              <a:solidFill>
                <a:schemeClr val="tx1"/>
              </a:solidFill>
              <a:effectLst/>
              <a:latin typeface="+mn-lt"/>
              <a:ea typeface="+mn-ea"/>
              <a:cs typeface="+mn-cs"/>
            </a:rPr>
            <a:t> a.     Input the total pounds of baled straw per load to be hauled to the buyer.</a:t>
          </a:r>
        </a:p>
        <a:p>
          <a:r>
            <a:rPr lang="en-US" sz="1200" b="0" baseline="0">
              <a:solidFill>
                <a:schemeClr val="tx1"/>
              </a:solidFill>
              <a:effectLst/>
              <a:latin typeface="+mn-lt"/>
              <a:ea typeface="+mn-ea"/>
              <a:cs typeface="+mn-cs"/>
            </a:rPr>
            <a:t>               b.     If only the number of tons hauled per load is known, mulitply the tons by 2,000 to get total pounds.</a:t>
          </a:r>
        </a:p>
        <a:p>
          <a:r>
            <a:rPr lang="en-US" sz="1200" b="0" baseline="0">
              <a:solidFill>
                <a:schemeClr val="tx1"/>
              </a:solidFill>
              <a:effectLst/>
              <a:latin typeface="+mn-lt"/>
              <a:ea typeface="+mn-ea"/>
              <a:cs typeface="+mn-cs"/>
            </a:rPr>
            <a:t>7.)     Description of </a:t>
          </a:r>
          <a:r>
            <a:rPr lang="en-US" sz="1200" b="1" baseline="0">
              <a:solidFill>
                <a:schemeClr val="tx1"/>
              </a:solidFill>
              <a:effectLst/>
              <a:latin typeface="+mn-lt"/>
              <a:ea typeface="+mn-ea"/>
              <a:cs typeface="+mn-cs"/>
            </a:rPr>
            <a:t>Labor Cost Per Hour</a:t>
          </a:r>
        </a:p>
        <a:p>
          <a:r>
            <a:rPr lang="en-US" sz="1200" b="1" baseline="0">
              <a:solidFill>
                <a:schemeClr val="tx1"/>
              </a:solidFill>
              <a:effectLst/>
              <a:latin typeface="+mn-lt"/>
              <a:ea typeface="+mn-ea"/>
              <a:cs typeface="+mn-cs"/>
            </a:rPr>
            <a:t>               </a:t>
          </a:r>
          <a:r>
            <a:rPr lang="en-US" sz="1200" b="0" baseline="0">
              <a:solidFill>
                <a:schemeClr val="tx1"/>
              </a:solidFill>
              <a:effectLst/>
              <a:latin typeface="+mn-lt"/>
              <a:ea typeface="+mn-ea"/>
              <a:cs typeface="+mn-cs"/>
            </a:rPr>
            <a:t>a.     Input in the labor cost per hour for baling and hauling wheat straw (i.e. drivers wage).</a:t>
          </a:r>
        </a:p>
        <a:p>
          <a:r>
            <a:rPr lang="en-US" sz="1200" b="0" baseline="0">
              <a:solidFill>
                <a:schemeClr val="tx1"/>
              </a:solidFill>
              <a:effectLst/>
              <a:latin typeface="+mn-lt"/>
              <a:ea typeface="+mn-ea"/>
              <a:cs typeface="+mn-cs"/>
            </a:rPr>
            <a:t>               b.     This is only applicable  to owning the baling and hauling equipment.</a:t>
          </a:r>
        </a:p>
        <a:p>
          <a:r>
            <a:rPr lang="en-US" sz="1200" b="0" baseline="0">
              <a:solidFill>
                <a:schemeClr val="tx1"/>
              </a:solidFill>
              <a:effectLst/>
              <a:latin typeface="+mn-lt"/>
              <a:ea typeface="+mn-ea"/>
              <a:cs typeface="+mn-cs"/>
            </a:rPr>
            <a:t>8.)     Description of </a:t>
          </a:r>
          <a:r>
            <a:rPr lang="en-US" sz="1200" b="1" baseline="0">
              <a:solidFill>
                <a:schemeClr val="tx1"/>
              </a:solidFill>
              <a:effectLst/>
              <a:latin typeface="+mn-lt"/>
              <a:ea typeface="+mn-ea"/>
              <a:cs typeface="+mn-cs"/>
            </a:rPr>
            <a:t>Fuel Cost Per Gallon</a:t>
          </a:r>
        </a:p>
        <a:p>
          <a:r>
            <a:rPr lang="en-US" sz="1200" b="1" baseline="0">
              <a:solidFill>
                <a:schemeClr val="tx1"/>
              </a:solidFill>
              <a:effectLst/>
              <a:latin typeface="+mn-lt"/>
              <a:ea typeface="+mn-ea"/>
              <a:cs typeface="+mn-cs"/>
            </a:rPr>
            <a:t>               </a:t>
          </a:r>
          <a:r>
            <a:rPr lang="en-US" sz="1200" b="0" baseline="0">
              <a:solidFill>
                <a:schemeClr val="tx1"/>
              </a:solidFill>
              <a:effectLst/>
              <a:latin typeface="+mn-lt"/>
              <a:ea typeface="+mn-ea"/>
              <a:cs typeface="+mn-cs"/>
            </a:rPr>
            <a:t>a.     Fuel cost is the price per gallon of diesel used in baling and hauling wheat straw</a:t>
          </a:r>
          <a:r>
            <a:rPr lang="en-US" sz="1200" b="1" baseline="0">
              <a:solidFill>
                <a:schemeClr val="tx1"/>
              </a:solidFill>
              <a:effectLst/>
              <a:latin typeface="+mn-lt"/>
              <a:ea typeface="+mn-ea"/>
              <a:cs typeface="+mn-cs"/>
            </a:rPr>
            <a:t>.</a:t>
          </a:r>
        </a:p>
        <a:p>
          <a:r>
            <a:rPr lang="en-US" sz="1200" b="1" baseline="0">
              <a:solidFill>
                <a:schemeClr val="tx1"/>
              </a:solidFill>
              <a:effectLst/>
              <a:latin typeface="+mn-lt"/>
              <a:ea typeface="+mn-ea"/>
              <a:cs typeface="+mn-cs"/>
            </a:rPr>
            <a:t>               </a:t>
          </a:r>
          <a:r>
            <a:rPr lang="en-US" sz="1200" b="0" baseline="0">
              <a:solidFill>
                <a:schemeClr val="tx1"/>
              </a:solidFill>
              <a:effectLst/>
              <a:latin typeface="+mn-lt"/>
              <a:ea typeface="+mn-ea"/>
              <a:cs typeface="+mn-cs"/>
            </a:rPr>
            <a:t>b.     This is only applicable  to owning the baling and hauling equipment.</a:t>
          </a:r>
          <a:endParaRPr lang="en-US" sz="1200">
            <a:effectLst/>
          </a:endParaRPr>
        </a:p>
        <a:p>
          <a:r>
            <a:rPr lang="en-US" sz="1200">
              <a:solidFill>
                <a:schemeClr val="tx1"/>
              </a:solidFill>
              <a:effectLst/>
              <a:latin typeface="+mn-lt"/>
              <a:ea typeface="+mn-ea"/>
              <a:cs typeface="+mn-cs"/>
            </a:rPr>
            <a:t>9.)</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Description of </a:t>
          </a:r>
          <a:r>
            <a:rPr lang="en-US" sz="1200" b="1">
              <a:solidFill>
                <a:schemeClr val="tx1"/>
              </a:solidFill>
              <a:effectLst/>
              <a:latin typeface="+mn-lt"/>
              <a:ea typeface="+mn-ea"/>
              <a:cs typeface="+mn-cs"/>
            </a:rPr>
            <a:t>Commercial Fertilizer Prices</a:t>
          </a:r>
          <a:endParaRPr lang="en-US" sz="1200">
            <a:effectLst/>
          </a:endParaRPr>
        </a:p>
        <a:p>
          <a:r>
            <a:rPr lang="en-US" sz="1200">
              <a:solidFill>
                <a:schemeClr val="tx1"/>
              </a:solidFill>
              <a:effectLst/>
              <a:latin typeface="+mn-lt"/>
              <a:ea typeface="+mn-ea"/>
              <a:cs typeface="+mn-cs"/>
            </a:rPr>
            <a:t>               a.     For each fertilizer, choose a source from the dropdown list to indicate the nutrient source you typically use and</a:t>
          </a:r>
          <a:r>
            <a:rPr lang="en-US" sz="1200" baseline="0">
              <a:solidFill>
                <a:schemeClr val="tx1"/>
              </a:solidFill>
              <a:effectLst/>
              <a:latin typeface="+mn-lt"/>
              <a:ea typeface="+mn-ea"/>
              <a:cs typeface="+mn-cs"/>
            </a:rPr>
            <a:t> the current </a:t>
          </a:r>
          <a:r>
            <a:rPr lang="en-US" sz="1200">
              <a:solidFill>
                <a:schemeClr val="tx1"/>
              </a:solidFill>
              <a:effectLst/>
              <a:latin typeface="+mn-lt"/>
              <a:ea typeface="+mn-ea"/>
              <a:cs typeface="+mn-cs"/>
            </a:rPr>
            <a:t>pricing.</a:t>
          </a:r>
          <a:endParaRPr lang="en-US" sz="1200">
            <a:effectLst/>
          </a:endParaRPr>
        </a:p>
        <a:p>
          <a:r>
            <a:rPr lang="en-US" sz="1200">
              <a:solidFill>
                <a:schemeClr val="tx1"/>
              </a:solidFill>
              <a:effectLst/>
              <a:latin typeface="+mn-lt"/>
              <a:ea typeface="+mn-ea"/>
              <a:cs typeface="+mn-cs"/>
            </a:rPr>
            <a:t>               b.</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Input the most recent price per ton for each fertilizer source chosen from the dropdown list.</a:t>
          </a:r>
        </a:p>
        <a:p>
          <a:r>
            <a:rPr lang="en-US" sz="1200">
              <a:solidFill>
                <a:schemeClr val="tx1"/>
              </a:solidFill>
              <a:effectLst/>
              <a:latin typeface="+mn-lt"/>
              <a:ea typeface="+mn-ea"/>
              <a:cs typeface="+mn-cs"/>
            </a:rPr>
            <a:t>               c.</a:t>
          </a:r>
          <a:r>
            <a:rPr lang="en-US" sz="1200" baseline="0">
              <a:solidFill>
                <a:schemeClr val="tx1"/>
              </a:solidFill>
              <a:effectLst/>
              <a:latin typeface="+mn-lt"/>
              <a:ea typeface="+mn-ea"/>
              <a:cs typeface="+mn-cs"/>
            </a:rPr>
            <a:t>     The tool will calcuate the per unit price for each fertilizer.</a:t>
          </a:r>
        </a:p>
        <a:p>
          <a:r>
            <a:rPr lang="en-US" sz="1200" baseline="0">
              <a:solidFill>
                <a:schemeClr val="tx1"/>
              </a:solidFill>
              <a:effectLst/>
              <a:latin typeface="+mn-lt"/>
              <a:ea typeface="+mn-ea"/>
              <a:cs typeface="+mn-cs"/>
            </a:rPr>
            <a:t>               d.     Based on the Tons of Straw Removed Per Acre, the nurtirent removal cost is calculated.  </a:t>
          </a:r>
        </a:p>
        <a:p>
          <a:r>
            <a:rPr lang="en-US" sz="1200">
              <a:solidFill>
                <a:schemeClr val="tx1"/>
              </a:solidFill>
              <a:effectLst/>
              <a:latin typeface="+mn-lt"/>
              <a:ea typeface="+mn-ea"/>
              <a:cs typeface="+mn-cs"/>
            </a:rPr>
            <a:t>               e.</a:t>
          </a:r>
          <a:r>
            <a:rPr lang="en-US" sz="1200" baseline="0">
              <a:solidFill>
                <a:schemeClr val="tx1"/>
              </a:solidFill>
              <a:effectLst/>
              <a:latin typeface="+mn-lt"/>
              <a:ea typeface="+mn-ea"/>
              <a:cs typeface="+mn-cs"/>
            </a:rPr>
            <a:t>     Nurient removale rates are based on the </a:t>
          </a:r>
          <a:r>
            <a:rPr lang="en-US" sz="1200">
              <a:solidFill>
                <a:schemeClr val="tx1"/>
              </a:solidFill>
              <a:effectLst/>
              <a:latin typeface="+mn-lt"/>
              <a:ea typeface="+mn-ea"/>
              <a:cs typeface="+mn-cs"/>
            </a:rPr>
            <a:t>University of Kentucky AGR -1 Lime and Nutrient Recommendations.  The baling of wheat straw removes  </a:t>
          </a:r>
        </a:p>
        <a:p>
          <a:r>
            <a:rPr lang="en-US" sz="1200">
              <a:solidFill>
                <a:schemeClr val="tx1"/>
              </a:solidFill>
              <a:effectLst/>
              <a:latin typeface="+mn-lt"/>
              <a:ea typeface="+mn-ea"/>
              <a:cs typeface="+mn-cs"/>
            </a:rPr>
            <a:t>                       nitrogen, phosphorus, and potassium at a rate of 12 lbs, 4 lbs, and 20 lbs per ton of straw, respectively.</a:t>
          </a: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10.)   Description of </a:t>
          </a:r>
          <a:r>
            <a:rPr lang="en-US" sz="1200" b="1">
              <a:solidFill>
                <a:schemeClr val="tx1"/>
              </a:solidFill>
              <a:effectLst/>
              <a:latin typeface="+mn-lt"/>
              <a:ea typeface="+mn-ea"/>
              <a:cs typeface="+mn-cs"/>
            </a:rPr>
            <a:t>Hauling Inputs</a:t>
          </a:r>
          <a:endParaRPr lang="en-US" sz="1200">
            <a:effectLst/>
          </a:endParaRPr>
        </a:p>
        <a:p>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a.</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Labor</a:t>
          </a:r>
          <a:r>
            <a:rPr lang="en-US" sz="1200" baseline="0">
              <a:solidFill>
                <a:schemeClr val="tx1"/>
              </a:solidFill>
              <a:effectLst/>
              <a:latin typeface="+mn-lt"/>
              <a:ea typeface="+mn-ea"/>
              <a:cs typeface="+mn-cs"/>
            </a:rPr>
            <a:t> and</a:t>
          </a:r>
          <a:r>
            <a:rPr lang="en-US" sz="1200">
              <a:solidFill>
                <a:schemeClr val="tx1"/>
              </a:solidFill>
              <a:effectLst/>
              <a:latin typeface="+mn-lt"/>
              <a:ea typeface="+mn-ea"/>
              <a:cs typeface="+mn-cs"/>
            </a:rPr>
            <a:t> fuel</a:t>
          </a:r>
          <a:r>
            <a:rPr lang="en-US" sz="1200" baseline="0">
              <a:solidFill>
                <a:schemeClr val="tx1"/>
              </a:solidFill>
              <a:effectLst/>
              <a:latin typeface="+mn-lt"/>
              <a:ea typeface="+mn-ea"/>
              <a:cs typeface="+mn-cs"/>
            </a:rPr>
            <a:t> are already entered by the user at the top of the Owning Equipment tab.</a:t>
          </a:r>
          <a:r>
            <a:rPr lang="en-US" sz="12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tx1"/>
              </a:solidFill>
              <a:effectLst/>
              <a:latin typeface="+mn-lt"/>
              <a:ea typeface="+mn-ea"/>
              <a:cs typeface="+mn-cs"/>
            </a:rPr>
            <a:t>               b.     </a:t>
          </a:r>
          <a:r>
            <a:rPr lang="en-US" sz="1100" b="0" baseline="0">
              <a:solidFill>
                <a:schemeClr val="tx1"/>
              </a:solidFill>
              <a:effectLst/>
              <a:latin typeface="+mn-lt"/>
              <a:ea typeface="+mn-ea"/>
              <a:cs typeface="+mn-cs"/>
            </a:rPr>
            <a:t>Input the one way hauling distance to deliver wheat straw to the buyer.  This is applicable to both owning the equipment and custom hire since most custom      </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tx1"/>
              </a:solidFill>
              <a:effectLst/>
              <a:latin typeface="+mn-lt"/>
              <a:ea typeface="+mn-ea"/>
              <a:cs typeface="+mn-cs"/>
            </a:rPr>
            <a:t>                          hire rates are based on a per loaded mile cost.</a:t>
          </a:r>
          <a:endParaRPr lang="en-US" sz="1200">
            <a:effectLst/>
          </a:endParaRPr>
        </a:p>
        <a:p>
          <a:r>
            <a:rPr lang="en-US" sz="1200">
              <a:solidFill>
                <a:schemeClr val="tx1"/>
              </a:solidFill>
              <a:effectLst/>
              <a:latin typeface="+mn-lt"/>
              <a:ea typeface="+mn-ea"/>
              <a:cs typeface="+mn-cs"/>
            </a:rPr>
            <a:t>               c.      </a:t>
          </a:r>
          <a:r>
            <a:rPr lang="en-US" sz="1100" b="0" baseline="0">
              <a:solidFill>
                <a:schemeClr val="tx1"/>
              </a:solidFill>
              <a:effectLst/>
              <a:latin typeface="+mn-lt"/>
              <a:ea typeface="+mn-ea"/>
              <a:cs typeface="+mn-cs"/>
            </a:rPr>
            <a:t>Input the total pounds of baled straw per load to be hauled to the buyer.  If only the number of tons hauled per load is known, mulitply the tons by 2,000 to </a:t>
          </a:r>
        </a:p>
        <a:p>
          <a:r>
            <a:rPr lang="en-US" sz="1100" b="0" baseline="0">
              <a:solidFill>
                <a:schemeClr val="tx1"/>
              </a:solidFill>
              <a:effectLst/>
              <a:latin typeface="+mn-lt"/>
              <a:ea typeface="+mn-ea"/>
              <a:cs typeface="+mn-cs"/>
            </a:rPr>
            <a:t>                          get total pounds.</a:t>
          </a:r>
          <a:endParaRPr lang="en-US" sz="1200">
            <a:effectLst/>
          </a:endParaRPr>
        </a:p>
        <a:p>
          <a:r>
            <a:rPr lang="en-US" sz="1200">
              <a:solidFill>
                <a:schemeClr val="tx1"/>
              </a:solidFill>
              <a:effectLst/>
              <a:latin typeface="+mn-lt"/>
              <a:ea typeface="+mn-ea"/>
              <a:cs typeface="+mn-cs"/>
            </a:rPr>
            <a:t>               d.     Ownership cost is an estimated cost for owning your haul truck.  This cost includes repair and maintenance, tires and depreciation of your haul   </a:t>
          </a:r>
        </a:p>
        <a:p>
          <a:r>
            <a:rPr lang="en-US" sz="1200">
              <a:solidFill>
                <a:schemeClr val="tx1"/>
              </a:solidFill>
              <a:effectLst/>
              <a:latin typeface="+mn-lt"/>
              <a:ea typeface="+mn-ea"/>
              <a:cs typeface="+mn-cs"/>
            </a:rPr>
            <a:t>                        truck.  Please choose which option you would like to include in this decision tool from the drop down list.  If you would like to incorporate this </a:t>
          </a:r>
        </a:p>
        <a:p>
          <a:r>
            <a:rPr lang="en-US" sz="1200">
              <a:solidFill>
                <a:schemeClr val="tx1"/>
              </a:solidFill>
              <a:effectLst/>
              <a:latin typeface="+mn-lt"/>
              <a:ea typeface="+mn-ea"/>
              <a:cs typeface="+mn-cs"/>
            </a:rPr>
            <a:t>                        cost into the tool, there are three choices: Low, Medium, and High.  These choices correspond to the low, medium, and high $ per mile cost </a:t>
          </a:r>
        </a:p>
        <a:p>
          <a:r>
            <a:rPr lang="en-US" sz="1200">
              <a:solidFill>
                <a:schemeClr val="tx1"/>
              </a:solidFill>
              <a:effectLst/>
              <a:latin typeface="+mn-lt"/>
              <a:ea typeface="+mn-ea"/>
              <a:cs typeface="+mn-cs"/>
            </a:rPr>
            <a:t>                        reported by the American Transportation Research Institute from 2008-2014 for hauling agricultural products.</a:t>
          </a:r>
          <a:endParaRPr lang="en-US" sz="1200">
            <a:effectLst/>
          </a:endParaRPr>
        </a:p>
        <a:p>
          <a:r>
            <a:rPr lang="en-US" sz="1200">
              <a:solidFill>
                <a:schemeClr val="tx1"/>
              </a:solidFill>
              <a:effectLst/>
              <a:latin typeface="+mn-lt"/>
              <a:ea typeface="+mn-ea"/>
              <a:cs typeface="+mn-cs"/>
            </a:rPr>
            <a:t>               e.     Fuel efficiency is the miles per gallon consumed by the haul truck.</a:t>
          </a:r>
          <a:endParaRPr lang="en-US" sz="1200">
            <a:effectLst/>
          </a:endParaRPr>
        </a:p>
        <a:p>
          <a:r>
            <a:rPr lang="en-US" sz="1200">
              <a:solidFill>
                <a:schemeClr val="tx1"/>
              </a:solidFill>
              <a:effectLst/>
              <a:latin typeface="+mn-lt"/>
              <a:ea typeface="+mn-ea"/>
              <a:cs typeface="+mn-cs"/>
            </a:rPr>
            <a:t>               f.     Truck speed is the average miles per hour when hauling wheat staw.</a:t>
          </a:r>
        </a:p>
        <a:p>
          <a:r>
            <a:rPr lang="en-US" sz="1200">
              <a:solidFill>
                <a:schemeClr val="tx1"/>
              </a:solidFill>
              <a:effectLst/>
              <a:latin typeface="+mn-lt"/>
              <a:ea typeface="+mn-ea"/>
              <a:cs typeface="+mn-cs"/>
            </a:rPr>
            <a:t>               g.     Wait time is</a:t>
          </a:r>
          <a:r>
            <a:rPr lang="en-US" sz="1200" baseline="0">
              <a:solidFill>
                <a:schemeClr val="tx1"/>
              </a:solidFill>
              <a:effectLst/>
              <a:latin typeface="+mn-lt"/>
              <a:ea typeface="+mn-ea"/>
              <a:cs typeface="+mn-cs"/>
            </a:rPr>
            <a:t> the  number of hours after hauling to delivery point that you have to wait before the buyer begins to offload the bales.</a:t>
          </a:r>
        </a:p>
        <a:p>
          <a:r>
            <a:rPr lang="en-US" sz="1200" baseline="0">
              <a:solidFill>
                <a:schemeClr val="tx1"/>
              </a:solidFill>
              <a:effectLst/>
              <a:latin typeface="+mn-lt"/>
              <a:ea typeface="+mn-ea"/>
              <a:cs typeface="+mn-cs"/>
            </a:rPr>
            <a:t>               h.     Unload time is the number of hours it takes to completely offload all bales at the delivery point.</a:t>
          </a:r>
          <a:endParaRPr lang="en-US" sz="1200">
            <a:solidFill>
              <a:schemeClr val="tx1"/>
            </a:solidFill>
            <a:effectLst/>
            <a:latin typeface="+mn-lt"/>
            <a:ea typeface="+mn-ea"/>
            <a:cs typeface="+mn-cs"/>
          </a:endParaRPr>
        </a:p>
        <a:p>
          <a:r>
            <a:rPr lang="en-US" sz="1200" b="0" baseline="0">
              <a:solidFill>
                <a:schemeClr val="tx1"/>
              </a:solidFill>
              <a:effectLst/>
              <a:latin typeface="+mn-lt"/>
              <a:ea typeface="+mn-ea"/>
              <a:cs typeface="+mn-cs"/>
            </a:rPr>
            <a:t>               g.     This is only applicable to owning the hauling equipment.</a:t>
          </a:r>
        </a:p>
        <a:p>
          <a:r>
            <a:rPr lang="en-US" sz="1200" b="0" baseline="0">
              <a:solidFill>
                <a:schemeClr val="tx1"/>
              </a:solidFill>
              <a:effectLst/>
              <a:latin typeface="+mn-lt"/>
              <a:ea typeface="+mn-ea"/>
              <a:cs typeface="+mn-cs"/>
            </a:rPr>
            <a:t>11.)   Description of </a:t>
          </a:r>
          <a:r>
            <a:rPr lang="en-US" sz="1200" b="1" baseline="0">
              <a:solidFill>
                <a:schemeClr val="tx1"/>
              </a:solidFill>
              <a:effectLst/>
              <a:latin typeface="+mn-lt"/>
              <a:ea typeface="+mn-ea"/>
              <a:cs typeface="+mn-cs"/>
            </a:rPr>
            <a:t>Ownership Costs </a:t>
          </a:r>
          <a:r>
            <a:rPr lang="en-US" sz="1200" b="0" baseline="0">
              <a:solidFill>
                <a:schemeClr val="tx1"/>
              </a:solidFill>
              <a:effectLst/>
              <a:latin typeface="+mn-lt"/>
              <a:ea typeface="+mn-ea"/>
              <a:cs typeface="+mn-cs"/>
            </a:rPr>
            <a:t>and </a:t>
          </a:r>
          <a:r>
            <a:rPr lang="en-US" sz="1200" b="1" baseline="0">
              <a:solidFill>
                <a:schemeClr val="tx1"/>
              </a:solidFill>
              <a:effectLst/>
              <a:latin typeface="+mn-lt"/>
              <a:ea typeface="+mn-ea"/>
              <a:cs typeface="+mn-cs"/>
            </a:rPr>
            <a:t>Custom Hire Costs</a:t>
          </a:r>
        </a:p>
        <a:p>
          <a:r>
            <a:rPr lang="en-US" sz="1200" b="1" baseline="0">
              <a:solidFill>
                <a:schemeClr val="tx1"/>
              </a:solidFill>
              <a:effectLst/>
              <a:latin typeface="+mn-lt"/>
              <a:ea typeface="+mn-ea"/>
              <a:cs typeface="+mn-cs"/>
            </a:rPr>
            <a:t>               </a:t>
          </a:r>
          <a:r>
            <a:rPr lang="en-US" sz="1200" b="0" baseline="0">
              <a:solidFill>
                <a:schemeClr val="tx1"/>
              </a:solidFill>
              <a:effectLst/>
              <a:latin typeface="+mn-lt"/>
              <a:ea typeface="+mn-ea"/>
              <a:cs typeface="+mn-cs"/>
            </a:rPr>
            <a:t>a.     Baling Only, Handling, Moving &amp; Loanding, and Hauling costs are calcuated using Kentucky estimates for owning or custom hire.  Raking is not </a:t>
          </a:r>
        </a:p>
        <a:p>
          <a:r>
            <a:rPr lang="en-US" sz="1200" b="0" baseline="0">
              <a:solidFill>
                <a:schemeClr val="tx1"/>
              </a:solidFill>
              <a:effectLst/>
              <a:latin typeface="+mn-lt"/>
              <a:ea typeface="+mn-ea"/>
              <a:cs typeface="+mn-cs"/>
            </a:rPr>
            <a:t>                        included since it is assumed the harvester will windrow the wheat straw.</a:t>
          </a:r>
        </a:p>
        <a:p>
          <a:r>
            <a:rPr lang="en-US" sz="1200" b="0" baseline="0">
              <a:solidFill>
                <a:schemeClr val="tx1"/>
              </a:solidFill>
              <a:effectLst/>
              <a:latin typeface="+mn-lt"/>
              <a:ea typeface="+mn-ea"/>
              <a:cs typeface="+mn-cs"/>
            </a:rPr>
            <a:t>               b.     Each cost is based on the units that are common to each.</a:t>
          </a:r>
        </a:p>
        <a:p>
          <a:r>
            <a:rPr lang="en-US" sz="1200" b="0" baseline="0">
              <a:solidFill>
                <a:schemeClr val="tx1"/>
              </a:solidFill>
              <a:effectLst/>
              <a:latin typeface="+mn-lt"/>
              <a:ea typeface="+mn-ea"/>
              <a:cs typeface="+mn-cs"/>
            </a:rPr>
            <a:t>               c.      Custom hire rates are based on the </a:t>
          </a:r>
          <a:r>
            <a:rPr lang="en-US" sz="1200">
              <a:solidFill>
                <a:schemeClr val="tx1"/>
              </a:solidFill>
              <a:effectLst/>
              <a:latin typeface="+mn-lt"/>
              <a:ea typeface="+mn-ea"/>
              <a:cs typeface="+mn-cs"/>
            </a:rPr>
            <a:t>2018 Custom Machinery Rates Applicable to Kentucky which is found at the following link:</a:t>
          </a:r>
          <a:r>
            <a:rPr lang="en-US" sz="1200" baseline="0">
              <a:solidFill>
                <a:schemeClr val="tx1"/>
              </a:solidFill>
              <a:effectLst/>
              <a:latin typeface="+mn-lt"/>
              <a:ea typeface="+mn-ea"/>
              <a:cs typeface="+mn-cs"/>
            </a:rPr>
            <a:t>                  	</a:t>
          </a:r>
          <a:r>
            <a:rPr lang="en-US" sz="1200" b="0" u="sng">
              <a:solidFill>
                <a:schemeClr val="tx1"/>
              </a:solidFill>
              <a:effectLst/>
              <a:latin typeface="+mn-lt"/>
              <a:ea typeface="+mn-ea"/>
              <a:cs typeface="+mn-cs"/>
              <a:hlinkClick xmlns:r="http://schemas.openxmlformats.org/officeDocument/2006/relationships" r:id=""/>
            </a:rPr>
            <a:t>http://www.uky.edu/Ag/AgEcon/pubs/CustomRatesKY.pdf</a:t>
          </a:r>
          <a:r>
            <a:rPr lang="en-US" sz="1200" b="0" u="sng" baseline="0">
              <a:solidFill>
                <a:schemeClr val="tx1"/>
              </a:solidFill>
              <a:effectLst/>
              <a:latin typeface="+mn-lt"/>
              <a:ea typeface="+mn-ea"/>
              <a:cs typeface="+mn-cs"/>
            </a:rPr>
            <a:t>     </a:t>
          </a:r>
          <a:r>
            <a:rPr lang="en-US" sz="1200" b="0" u="sng">
              <a:solidFill>
                <a:schemeClr val="tx1"/>
              </a:solidFill>
              <a:effectLst/>
              <a:latin typeface="+mn-lt"/>
              <a:ea typeface="+mn-ea"/>
              <a:cs typeface="+mn-cs"/>
            </a:rPr>
            <a:t> </a:t>
          </a:r>
        </a:p>
        <a:p>
          <a:r>
            <a:rPr lang="en-US" sz="1200" u="none" baseline="0">
              <a:solidFill>
                <a:schemeClr val="tx1"/>
              </a:solidFill>
              <a:effectLst/>
              <a:latin typeface="+mn-lt"/>
              <a:ea typeface="+mn-ea"/>
              <a:cs typeface="+mn-cs"/>
            </a:rPr>
            <a:t>               d.     The user can enter their own cost for owning equipment or custom hire rates if known and compare those to Kentucky estmates.</a:t>
          </a:r>
        </a:p>
        <a:p>
          <a:r>
            <a:rPr lang="en-US" sz="1200" u="none" baseline="0">
              <a:solidFill>
                <a:schemeClr val="tx1"/>
              </a:solidFill>
              <a:effectLst/>
              <a:latin typeface="+mn-lt"/>
              <a:ea typeface="+mn-ea"/>
              <a:cs typeface="+mn-cs"/>
            </a:rPr>
            <a:t>12.)    </a:t>
          </a:r>
          <a:r>
            <a:rPr lang="en-US" sz="1200" b="1" u="none" baseline="0">
              <a:solidFill>
                <a:schemeClr val="tx1"/>
              </a:solidFill>
              <a:effectLst/>
              <a:latin typeface="+mn-lt"/>
              <a:ea typeface="+mn-ea"/>
              <a:cs typeface="+mn-cs"/>
            </a:rPr>
            <a:t>Results</a:t>
          </a:r>
        </a:p>
        <a:p>
          <a:r>
            <a:rPr lang="en-US" sz="1200" u="none" baseline="0">
              <a:solidFill>
                <a:schemeClr val="tx1"/>
              </a:solidFill>
              <a:effectLst/>
              <a:latin typeface="+mn-lt"/>
              <a:ea typeface="+mn-ea"/>
              <a:cs typeface="+mn-cs"/>
            </a:rPr>
            <a:t>               a.     The results are highlighted in each tab in yellow and are broken down into Nutrient Removal, Baling, Handling &amp; Moving, and Hauling.  </a:t>
          </a:r>
        </a:p>
        <a:p>
          <a:r>
            <a:rPr lang="en-US" sz="1200" u="none" baseline="0">
              <a:solidFill>
                <a:schemeClr val="tx1"/>
              </a:solidFill>
              <a:effectLst/>
              <a:latin typeface="+mn-lt"/>
              <a:ea typeface="+mn-ea"/>
              <a:cs typeface="+mn-cs"/>
            </a:rPr>
            <a:t>               b.      The results section reports the </a:t>
          </a:r>
          <a:r>
            <a:rPr lang="en-US" sz="1200" u="sng" baseline="0">
              <a:solidFill>
                <a:schemeClr val="tx1"/>
              </a:solidFill>
              <a:effectLst/>
              <a:latin typeface="+mn-lt"/>
              <a:ea typeface="+mn-ea"/>
              <a:cs typeface="+mn-cs"/>
            </a:rPr>
            <a:t>per ton </a:t>
          </a:r>
          <a:r>
            <a:rPr lang="en-US" sz="1200" u="none" baseline="0">
              <a:solidFill>
                <a:schemeClr val="tx1"/>
              </a:solidFill>
              <a:effectLst/>
              <a:latin typeface="+mn-lt"/>
              <a:ea typeface="+mn-ea"/>
              <a:cs typeface="+mn-cs"/>
            </a:rPr>
            <a:t>cost based on both Kentucky estimates and the user's estimates (if known). </a:t>
          </a:r>
          <a:endParaRPr lang="en-US" sz="1200" u="none">
            <a:solidFill>
              <a:schemeClr val="tx1"/>
            </a:solidFill>
            <a:effectLst/>
            <a:latin typeface="+mn-lt"/>
            <a:ea typeface="+mn-ea"/>
            <a:cs typeface="+mn-cs"/>
          </a:endParaRPr>
        </a:p>
        <a:p>
          <a:endParaRPr lang="en-US" sz="1200" b="0">
            <a:effectLst/>
          </a:endParaRPr>
        </a:p>
      </xdr:txBody>
    </xdr:sp>
    <xdr:clientData/>
  </xdr:oneCellAnchor>
  <xdr:oneCellAnchor>
    <xdr:from>
      <xdr:col>5</xdr:col>
      <xdr:colOff>38100</xdr:colOff>
      <xdr:row>12</xdr:row>
      <xdr:rowOff>123825</xdr:rowOff>
    </xdr:from>
    <xdr:ext cx="184731" cy="264560"/>
    <xdr:sp macro="" textlink="">
      <xdr:nvSpPr>
        <xdr:cNvPr id="8" name="TextBox 7"/>
        <xdr:cNvSpPr txBox="1"/>
      </xdr:nvSpPr>
      <xdr:spPr>
        <a:xfrm>
          <a:off x="273367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62044</xdr:colOff>
      <xdr:row>2</xdr:row>
      <xdr:rowOff>180975</xdr:rowOff>
    </xdr:from>
    <xdr:to>
      <xdr:col>15</xdr:col>
      <xdr:colOff>579116</xdr:colOff>
      <xdr:row>5</xdr:row>
      <xdr:rowOff>40586</xdr:rowOff>
    </xdr:to>
    <xdr:pic>
      <xdr:nvPicPr>
        <xdr:cNvPr id="13" name="Picture 1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7904" b="68182"/>
        <a:stretch/>
      </xdr:blipFill>
      <xdr:spPr bwMode="auto">
        <a:xfrm>
          <a:off x="252544" y="561975"/>
          <a:ext cx="9118147" cy="431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149130</xdr:colOff>
      <xdr:row>1</xdr:row>
      <xdr:rowOff>182335</xdr:rowOff>
    </xdr:from>
    <xdr:to>
      <xdr:col>20</xdr:col>
      <xdr:colOff>559221</xdr:colOff>
      <xdr:row>11</xdr:row>
      <xdr:rowOff>5747</xdr:rowOff>
    </xdr:to>
    <xdr:pic>
      <xdr:nvPicPr>
        <xdr:cNvPr id="14" name="Picture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59905" y="372835"/>
          <a:ext cx="2238891" cy="1747462"/>
        </a:xfrm>
        <a:prstGeom prst="rect">
          <a:avLst/>
        </a:prstGeom>
      </xdr:spPr>
    </xdr:pic>
    <xdr:clientData/>
  </xdr:twoCellAnchor>
  <xdr:twoCellAnchor>
    <xdr:from>
      <xdr:col>0</xdr:col>
      <xdr:colOff>152400</xdr:colOff>
      <xdr:row>56</xdr:row>
      <xdr:rowOff>133350</xdr:rowOff>
    </xdr:from>
    <xdr:to>
      <xdr:col>18</xdr:col>
      <xdr:colOff>209550</xdr:colOff>
      <xdr:row>60</xdr:row>
      <xdr:rowOff>66675</xdr:rowOff>
    </xdr:to>
    <xdr:grpSp>
      <xdr:nvGrpSpPr>
        <xdr:cNvPr id="16" name="Group 15"/>
        <xdr:cNvGrpSpPr/>
      </xdr:nvGrpSpPr>
      <xdr:grpSpPr>
        <a:xfrm>
          <a:off x="152400" y="11020425"/>
          <a:ext cx="10677525" cy="695325"/>
          <a:chOff x="133350" y="4638681"/>
          <a:chExt cx="8248650" cy="489996"/>
        </a:xfrm>
      </xdr:grpSpPr>
      <xdr:grpSp>
        <xdr:nvGrpSpPr>
          <xdr:cNvPr id="17" name="Group 16"/>
          <xdr:cNvGrpSpPr/>
        </xdr:nvGrpSpPr>
        <xdr:grpSpPr>
          <a:xfrm>
            <a:off x="1727040" y="4638681"/>
            <a:ext cx="6654960" cy="428568"/>
            <a:chOff x="1877590" y="6619880"/>
            <a:chExt cx="8179021" cy="428569"/>
          </a:xfrm>
        </xdr:grpSpPr>
        <xdr:pic>
          <xdr:nvPicPr>
            <xdr:cNvPr id="19" name="Picture 18" descr="ces-footer-black"/>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TextBox 19"/>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18" name="Picture 1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editAs="oneCell">
    <xdr:from>
      <xdr:col>1</xdr:col>
      <xdr:colOff>276225</xdr:colOff>
      <xdr:row>9</xdr:row>
      <xdr:rowOff>179563</xdr:rowOff>
    </xdr:from>
    <xdr:to>
      <xdr:col>6</xdr:col>
      <xdr:colOff>211891</xdr:colOff>
      <xdr:row>12</xdr:row>
      <xdr:rowOff>152400</xdr:rowOff>
    </xdr:to>
    <xdr:pic>
      <xdr:nvPicPr>
        <xdr:cNvPr id="2" name="Picture 1"/>
        <xdr:cNvPicPr>
          <a:picLocks noChangeAspect="1"/>
        </xdr:cNvPicPr>
      </xdr:nvPicPr>
      <xdr:blipFill>
        <a:blip xmlns:r="http://schemas.openxmlformats.org/officeDocument/2006/relationships" r:embed="rId5"/>
        <a:stretch>
          <a:fillRect/>
        </a:stretch>
      </xdr:blipFill>
      <xdr:spPr>
        <a:xfrm>
          <a:off x="466725" y="1913113"/>
          <a:ext cx="3050341" cy="544337"/>
        </a:xfrm>
        <a:prstGeom prst="rect">
          <a:avLst/>
        </a:prstGeom>
      </xdr:spPr>
    </xdr:pic>
    <xdr:clientData/>
  </xdr:twoCellAnchor>
  <xdr:twoCellAnchor>
    <xdr:from>
      <xdr:col>5</xdr:col>
      <xdr:colOff>333375</xdr:colOff>
      <xdr:row>10</xdr:row>
      <xdr:rowOff>142875</xdr:rowOff>
    </xdr:from>
    <xdr:to>
      <xdr:col>6</xdr:col>
      <xdr:colOff>495300</xdr:colOff>
      <xdr:row>12</xdr:row>
      <xdr:rowOff>1</xdr:rowOff>
    </xdr:to>
    <xdr:cxnSp macro="">
      <xdr:nvCxnSpPr>
        <xdr:cNvPr id="4" name="Straight Arrow Connector 3"/>
        <xdr:cNvCxnSpPr/>
      </xdr:nvCxnSpPr>
      <xdr:spPr>
        <a:xfrm flipH="1">
          <a:off x="3028950" y="2066925"/>
          <a:ext cx="771525" cy="238126"/>
        </a:xfrm>
        <a:prstGeom prst="straightConnector1">
          <a:avLst/>
        </a:prstGeom>
        <a:ln w="28575">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13607</xdr:colOff>
      <xdr:row>0</xdr:row>
      <xdr:rowOff>122465</xdr:rowOff>
    </xdr:from>
    <xdr:to>
      <xdr:col>5</xdr:col>
      <xdr:colOff>395968</xdr:colOff>
      <xdr:row>2</xdr:row>
      <xdr:rowOff>172576</xdr:rowOff>
    </xdr:to>
    <xdr:pic>
      <xdr:nvPicPr>
        <xdr:cNvPr id="8" name="Picture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7904" b="68182"/>
        <a:stretch/>
      </xdr:blipFill>
      <xdr:spPr bwMode="auto">
        <a:xfrm>
          <a:off x="585107" y="122465"/>
          <a:ext cx="8791575" cy="431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xdr:colOff>
      <xdr:row>49</xdr:row>
      <xdr:rowOff>200025</xdr:rowOff>
    </xdr:from>
    <xdr:to>
      <xdr:col>6</xdr:col>
      <xdr:colOff>38100</xdr:colOff>
      <xdr:row>52</xdr:row>
      <xdr:rowOff>95250</xdr:rowOff>
    </xdr:to>
    <xdr:grpSp>
      <xdr:nvGrpSpPr>
        <xdr:cNvPr id="7" name="Group 6"/>
        <xdr:cNvGrpSpPr/>
      </xdr:nvGrpSpPr>
      <xdr:grpSpPr>
        <a:xfrm>
          <a:off x="238125" y="12973050"/>
          <a:ext cx="10677525" cy="695325"/>
          <a:chOff x="133350" y="4638681"/>
          <a:chExt cx="8248650" cy="489996"/>
        </a:xfrm>
      </xdr:grpSpPr>
      <xdr:grpSp>
        <xdr:nvGrpSpPr>
          <xdr:cNvPr id="10" name="Group 9"/>
          <xdr:cNvGrpSpPr/>
        </xdr:nvGrpSpPr>
        <xdr:grpSpPr>
          <a:xfrm>
            <a:off x="1727040" y="4638681"/>
            <a:ext cx="6654960" cy="428568"/>
            <a:chOff x="1877590" y="6619880"/>
            <a:chExt cx="8179021" cy="428569"/>
          </a:xfrm>
        </xdr:grpSpPr>
        <xdr:pic>
          <xdr:nvPicPr>
            <xdr:cNvPr id="12" name="Picture 11" descr="ces-footer-black"/>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TextBox 12"/>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11" name="Pictur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xdr:from>
      <xdr:col>5</xdr:col>
      <xdr:colOff>1104900</xdr:colOff>
      <xdr:row>0</xdr:row>
      <xdr:rowOff>152400</xdr:rowOff>
    </xdr:from>
    <xdr:to>
      <xdr:col>6</xdr:col>
      <xdr:colOff>2096016</xdr:colOff>
      <xdr:row>7</xdr:row>
      <xdr:rowOff>118687</xdr:rowOff>
    </xdr:to>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34675" y="152400"/>
          <a:ext cx="2238891" cy="17474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161684</xdr:colOff>
      <xdr:row>83</xdr:row>
      <xdr:rowOff>64923</xdr:rowOff>
    </xdr:from>
    <xdr:to>
      <xdr:col>9</xdr:col>
      <xdr:colOff>895669</xdr:colOff>
      <xdr:row>85</xdr:row>
      <xdr:rowOff>190451</xdr:rowOff>
    </xdr:to>
    <xdr:pic>
      <xdr:nvPicPr>
        <xdr:cNvPr id="3" name="Picture 2" descr="ces-footer-black"/>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184" y="16209798"/>
          <a:ext cx="12021110" cy="525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1705245</xdr:colOff>
      <xdr:row>98</xdr:row>
      <xdr:rowOff>219792</xdr:rowOff>
    </xdr:from>
    <xdr:ext cx="11418088" cy="311496"/>
    <xdr:sp macro="" textlink="">
      <xdr:nvSpPr>
        <xdr:cNvPr id="4" name="TextBox 3"/>
        <xdr:cNvSpPr txBox="1"/>
      </xdr:nvSpPr>
      <xdr:spPr>
        <a:xfrm>
          <a:off x="2276745" y="19260267"/>
          <a:ext cx="1141808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1400">
              <a:effectLst/>
            </a:rPr>
            <a:t> </a:t>
          </a:r>
          <a:endParaRPr lang="en-US" sz="1400"/>
        </a:p>
      </xdr:txBody>
    </xdr:sp>
    <xdr:clientData/>
  </xdr:oneCellAnchor>
  <xdr:twoCellAnchor>
    <xdr:from>
      <xdr:col>0</xdr:col>
      <xdr:colOff>484964</xdr:colOff>
      <xdr:row>82</xdr:row>
      <xdr:rowOff>68035</xdr:rowOff>
    </xdr:from>
    <xdr:to>
      <xdr:col>1</xdr:col>
      <xdr:colOff>1397000</xdr:colOff>
      <xdr:row>86</xdr:row>
      <xdr:rowOff>383</xdr:rowOff>
    </xdr:to>
    <xdr:pic>
      <xdr:nvPicPr>
        <xdr:cNvPr id="5" name="Picture 1" descr="http://www.ca.uky.edu/MarketingResources/graphics/UKAgGraphics/UKAgExtension/UK286Extensionblk.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64" y="16012885"/>
          <a:ext cx="1483536" cy="73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1232290</xdr:colOff>
      <xdr:row>1</xdr:row>
      <xdr:rowOff>149681</xdr:rowOff>
    </xdr:from>
    <xdr:to>
      <xdr:col>7</xdr:col>
      <xdr:colOff>69396</xdr:colOff>
      <xdr:row>7</xdr:row>
      <xdr:rowOff>345929</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13004" y="340181"/>
          <a:ext cx="2238892" cy="1856319"/>
        </a:xfrm>
        <a:prstGeom prst="rect">
          <a:avLst/>
        </a:prstGeom>
      </xdr:spPr>
    </xdr:pic>
    <xdr:clientData/>
  </xdr:twoCellAnchor>
  <xdr:twoCellAnchor>
    <xdr:from>
      <xdr:col>0</xdr:col>
      <xdr:colOff>557893</xdr:colOff>
      <xdr:row>0</xdr:row>
      <xdr:rowOff>149679</xdr:rowOff>
    </xdr:from>
    <xdr:to>
      <xdr:col>5</xdr:col>
      <xdr:colOff>368754</xdr:colOff>
      <xdr:row>3</xdr:row>
      <xdr:rowOff>9290</xdr:rowOff>
    </xdr:to>
    <xdr:pic>
      <xdr:nvPicPr>
        <xdr:cNvPr id="7" name="Picture 6"/>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27904" b="68182"/>
        <a:stretch/>
      </xdr:blipFill>
      <xdr:spPr bwMode="auto">
        <a:xfrm>
          <a:off x="557893" y="149679"/>
          <a:ext cx="8791575" cy="431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ordan.shockley@uky.ed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6:M20"/>
  <sheetViews>
    <sheetView tabSelected="1" topLeftCell="B1" zoomScaleNormal="100" workbookViewId="0">
      <selection activeCell="B1" sqref="B1"/>
    </sheetView>
  </sheetViews>
  <sheetFormatPr defaultRowHeight="15" x14ac:dyDescent="0.25"/>
  <cols>
    <col min="1" max="1" width="2.85546875" style="1" customWidth="1"/>
    <col min="2" max="5" width="9.140625" style="1"/>
    <col min="6" max="6" width="10.5703125" style="1" customWidth="1"/>
    <col min="7" max="7" width="9.140625" style="1"/>
    <col min="8" max="8" width="10.42578125" style="1" customWidth="1"/>
    <col min="9" max="9" width="11.28515625" style="1" customWidth="1"/>
    <col min="10" max="16384" width="9.140625" style="1"/>
  </cols>
  <sheetData>
    <row r="6" spans="2:13" ht="23.25" x14ac:dyDescent="0.25">
      <c r="C6" s="143" t="s">
        <v>131</v>
      </c>
      <c r="D6" s="143"/>
      <c r="E6" s="143"/>
      <c r="F6" s="143"/>
      <c r="G6" s="143"/>
      <c r="H6" s="143"/>
      <c r="I6" s="143"/>
      <c r="J6" s="143"/>
      <c r="K6" s="143"/>
      <c r="L6" s="143"/>
      <c r="M6" s="143"/>
    </row>
    <row r="7" spans="2:13" ht="23.25" x14ac:dyDescent="0.25">
      <c r="B7" s="141"/>
      <c r="C7" s="146" t="s">
        <v>138</v>
      </c>
      <c r="D7" s="146"/>
      <c r="E7" s="146"/>
      <c r="F7" s="146"/>
      <c r="G7" s="146"/>
      <c r="H7" s="146"/>
      <c r="I7" s="146"/>
      <c r="J7" s="146"/>
      <c r="K7" s="146"/>
      <c r="L7" s="146"/>
      <c r="M7" s="146"/>
    </row>
    <row r="8" spans="2:13" ht="15" customHeight="1" x14ac:dyDescent="0.25">
      <c r="C8" s="145" t="s">
        <v>136</v>
      </c>
      <c r="D8" s="145"/>
      <c r="E8" s="145"/>
      <c r="F8" s="145"/>
      <c r="G8" s="145"/>
      <c r="H8" s="145"/>
      <c r="I8" s="145"/>
      <c r="J8" s="145"/>
      <c r="K8" s="145"/>
      <c r="L8" s="145"/>
      <c r="M8" s="145"/>
    </row>
    <row r="9" spans="2:13" x14ac:dyDescent="0.25">
      <c r="C9" s="145"/>
      <c r="D9" s="145"/>
      <c r="E9" s="145"/>
      <c r="F9" s="145"/>
      <c r="G9" s="145"/>
      <c r="H9" s="145"/>
      <c r="I9" s="145"/>
      <c r="J9" s="145"/>
      <c r="K9" s="145"/>
      <c r="L9" s="145"/>
      <c r="M9" s="145"/>
    </row>
    <row r="10" spans="2:13" x14ac:dyDescent="0.25">
      <c r="C10" s="145"/>
      <c r="D10" s="145"/>
      <c r="E10" s="145"/>
      <c r="F10" s="145"/>
      <c r="G10" s="145"/>
      <c r="H10" s="145"/>
      <c r="I10" s="145"/>
      <c r="J10" s="145"/>
      <c r="K10" s="145"/>
      <c r="L10" s="145"/>
      <c r="M10" s="145"/>
    </row>
    <row r="11" spans="2:13" x14ac:dyDescent="0.25">
      <c r="C11" s="145"/>
      <c r="D11" s="145"/>
      <c r="E11" s="145"/>
      <c r="F11" s="145"/>
      <c r="G11" s="145"/>
      <c r="H11" s="145"/>
      <c r="I11" s="145"/>
      <c r="J11" s="145"/>
      <c r="K11" s="145"/>
      <c r="L11" s="145"/>
      <c r="M11" s="145"/>
    </row>
    <row r="12" spans="2:13" ht="22.5" customHeight="1" x14ac:dyDescent="0.25">
      <c r="C12" s="145"/>
      <c r="D12" s="145"/>
      <c r="E12" s="145"/>
      <c r="F12" s="145"/>
      <c r="G12" s="145"/>
      <c r="H12" s="145"/>
      <c r="I12" s="145"/>
      <c r="J12" s="145"/>
      <c r="K12" s="145"/>
      <c r="L12" s="145"/>
      <c r="M12" s="145"/>
    </row>
    <row r="13" spans="2:13" ht="15.75" x14ac:dyDescent="0.25">
      <c r="C13" s="144" t="s">
        <v>4</v>
      </c>
      <c r="D13" s="144"/>
      <c r="E13" s="144"/>
      <c r="F13" s="144"/>
      <c r="G13" s="144"/>
      <c r="H13" s="144"/>
      <c r="I13" s="144"/>
      <c r="J13" s="144"/>
      <c r="K13" s="144"/>
      <c r="L13" s="144"/>
      <c r="M13" s="144"/>
    </row>
    <row r="14" spans="2:13" ht="18.75" customHeight="1" x14ac:dyDescent="0.25">
      <c r="C14" s="5" t="s">
        <v>0</v>
      </c>
      <c r="D14" s="5"/>
      <c r="E14" s="5"/>
      <c r="F14" s="5"/>
      <c r="G14" s="5"/>
      <c r="H14" s="5"/>
      <c r="I14" s="5"/>
      <c r="J14" s="5"/>
      <c r="K14" s="5"/>
      <c r="L14" s="5"/>
      <c r="M14" s="5"/>
    </row>
    <row r="15" spans="2:13" ht="15.75" x14ac:dyDescent="0.25">
      <c r="C15" s="5" t="s">
        <v>24</v>
      </c>
      <c r="D15" s="5"/>
      <c r="E15" s="5"/>
      <c r="F15" s="5"/>
      <c r="G15" s="5"/>
      <c r="H15" s="5"/>
      <c r="I15" s="5"/>
      <c r="J15" s="5"/>
      <c r="K15" s="5"/>
      <c r="L15" s="5"/>
      <c r="M15" s="5"/>
    </row>
    <row r="16" spans="2:13" ht="15.75" x14ac:dyDescent="0.25">
      <c r="C16" s="5" t="s">
        <v>1</v>
      </c>
      <c r="D16" s="5"/>
      <c r="E16" s="5"/>
      <c r="F16" s="5"/>
      <c r="G16" s="5"/>
      <c r="H16" s="5"/>
      <c r="I16" s="5"/>
      <c r="J16" s="5"/>
      <c r="K16" s="5"/>
      <c r="L16" s="5"/>
      <c r="M16" s="5"/>
    </row>
    <row r="17" spans="3:13" ht="15.75" x14ac:dyDescent="0.25">
      <c r="C17" s="6" t="s">
        <v>2</v>
      </c>
      <c r="D17" s="5"/>
      <c r="E17" s="5"/>
      <c r="F17" s="5"/>
      <c r="G17" s="6"/>
      <c r="H17" s="5"/>
      <c r="I17" s="5"/>
      <c r="J17" s="6"/>
      <c r="K17" s="5"/>
      <c r="L17" s="5"/>
      <c r="M17" s="5"/>
    </row>
    <row r="18" spans="3:13" ht="15.75" x14ac:dyDescent="0.25">
      <c r="C18" s="5" t="s">
        <v>3</v>
      </c>
      <c r="D18" s="5"/>
      <c r="E18" s="5"/>
      <c r="F18" s="5"/>
      <c r="G18" s="5"/>
      <c r="H18" s="5"/>
      <c r="I18" s="5"/>
      <c r="J18" s="22"/>
      <c r="K18" s="5"/>
      <c r="L18" s="5"/>
      <c r="M18" s="5"/>
    </row>
    <row r="19" spans="3:13" ht="15" customHeight="1" x14ac:dyDescent="0.25"/>
    <row r="20" spans="3:13" ht="15.75" x14ac:dyDescent="0.25">
      <c r="C20" s="144" t="s">
        <v>137</v>
      </c>
      <c r="D20" s="144"/>
      <c r="E20" s="144"/>
      <c r="F20" s="144"/>
      <c r="G20" s="144"/>
      <c r="H20" s="144"/>
      <c r="I20" s="144"/>
      <c r="J20" s="144"/>
      <c r="K20" s="144"/>
      <c r="L20" s="144"/>
      <c r="M20" s="144"/>
    </row>
  </sheetData>
  <sheetProtection algorithmName="SHA-512" hashValue="7PHOPV2ZwnXnoXHnGE/N/NZa0KnIkJ8uCFQUAVM2T5rXVu9XXXBT3hz1YYOSEjtnjkylkJtroZgkX+poZFkhyg==" saltValue="LtXkX6ta1Wv/7SIr6fCVvw==" spinCount="100000" sheet="1" objects="1" scenarios="1"/>
  <mergeCells count="5">
    <mergeCell ref="C6:M6"/>
    <mergeCell ref="C13:M13"/>
    <mergeCell ref="C20:M20"/>
    <mergeCell ref="C8:M12"/>
    <mergeCell ref="C7:M7"/>
  </mergeCells>
  <hyperlinks>
    <hyperlink ref="C17" r:id="rId1"/>
  </hyperlinks>
  <pageMargins left="0.7" right="0.7" top="0.75" bottom="0.75" header="0.3" footer="0.3"/>
  <pageSetup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7:T49"/>
  <sheetViews>
    <sheetView zoomScaleNormal="100" workbookViewId="0">
      <selection activeCell="C1" sqref="C1"/>
    </sheetView>
  </sheetViews>
  <sheetFormatPr defaultRowHeight="15" x14ac:dyDescent="0.25"/>
  <cols>
    <col min="1" max="1" width="2.85546875" style="1" customWidth="1"/>
    <col min="2" max="2" width="10.140625" style="1" customWidth="1"/>
    <col min="3" max="16384" width="9.140625" style="1"/>
  </cols>
  <sheetData>
    <row r="7" spans="2:20" ht="15.75" x14ac:dyDescent="0.25">
      <c r="B7" s="8"/>
      <c r="C7" s="9"/>
      <c r="D7" s="9"/>
      <c r="E7" s="9"/>
      <c r="F7" s="9"/>
      <c r="G7" s="9"/>
      <c r="H7" s="9"/>
      <c r="I7" s="9"/>
      <c r="J7" s="9"/>
      <c r="K7" s="9"/>
      <c r="L7" s="9"/>
      <c r="M7" s="9"/>
      <c r="N7" s="9"/>
    </row>
    <row r="8" spans="2:20" ht="15.75" customHeight="1" x14ac:dyDescent="0.25">
      <c r="B8" s="26"/>
      <c r="C8" s="26"/>
      <c r="D8" s="26"/>
      <c r="E8" s="26"/>
      <c r="F8" s="26"/>
      <c r="G8" s="26"/>
      <c r="H8" s="26"/>
      <c r="I8" s="26"/>
      <c r="J8" s="26"/>
      <c r="K8" s="26"/>
      <c r="L8" s="26"/>
      <c r="M8" s="26"/>
      <c r="N8" s="26"/>
      <c r="O8" s="26"/>
      <c r="P8" s="26"/>
      <c r="Q8" s="26"/>
      <c r="R8" s="26"/>
      <c r="S8" s="26"/>
    </row>
    <row r="9" spans="2:20" ht="15" customHeight="1" x14ac:dyDescent="0.25">
      <c r="B9" s="26"/>
      <c r="C9" s="26"/>
      <c r="D9" s="26"/>
      <c r="E9" s="26"/>
      <c r="F9" s="26"/>
      <c r="G9" s="26"/>
      <c r="H9" s="26"/>
      <c r="I9" s="26"/>
      <c r="J9" s="26"/>
      <c r="K9" s="26"/>
      <c r="L9" s="26"/>
      <c r="M9" s="26"/>
      <c r="N9" s="26"/>
      <c r="O9" s="26"/>
      <c r="P9" s="26"/>
      <c r="Q9" s="26"/>
      <c r="R9" s="26"/>
      <c r="S9" s="26"/>
    </row>
    <row r="10" spans="2:20" ht="15" customHeight="1" x14ac:dyDescent="0.25">
      <c r="B10" s="11"/>
      <c r="C10" s="12"/>
      <c r="D10" s="10"/>
      <c r="E10" s="10"/>
      <c r="F10" s="10"/>
      <c r="G10" s="10"/>
      <c r="H10" s="10"/>
      <c r="I10" s="10"/>
      <c r="J10" s="10"/>
      <c r="K10" s="10"/>
      <c r="L10" s="10"/>
      <c r="M10" s="10"/>
      <c r="N10" s="5"/>
    </row>
    <row r="11" spans="2:20" ht="15" customHeight="1" x14ac:dyDescent="0.25">
      <c r="B11" s="8"/>
      <c r="C11" s="12"/>
      <c r="D11" s="10"/>
      <c r="E11" s="10"/>
      <c r="F11" s="10"/>
      <c r="G11" s="10"/>
      <c r="H11" s="10"/>
      <c r="I11" s="10"/>
      <c r="J11" s="10"/>
      <c r="K11" s="10"/>
      <c r="L11" s="10"/>
      <c r="M11" s="10"/>
      <c r="N11" s="5"/>
    </row>
    <row r="12" spans="2:20" ht="15" customHeight="1" x14ac:dyDescent="0.25">
      <c r="B12" s="11"/>
      <c r="C12" s="12"/>
      <c r="D12" s="10"/>
      <c r="E12" s="10"/>
      <c r="F12" s="10"/>
      <c r="G12" s="10"/>
      <c r="H12" s="10"/>
      <c r="I12" s="10"/>
      <c r="J12" s="10"/>
      <c r="K12" s="10"/>
      <c r="L12" s="10"/>
      <c r="M12" s="10"/>
      <c r="N12" s="5"/>
    </row>
    <row r="13" spans="2:20" ht="15.75" x14ac:dyDescent="0.25">
      <c r="B13" s="11"/>
      <c r="C13" s="13"/>
      <c r="D13" s="10"/>
      <c r="E13" s="10"/>
      <c r="F13" s="10"/>
      <c r="G13" s="10"/>
      <c r="H13" s="10"/>
      <c r="I13" s="10"/>
      <c r="J13" s="10"/>
      <c r="K13" s="10"/>
      <c r="L13" s="10"/>
      <c r="M13" s="10"/>
      <c r="N13" s="5"/>
    </row>
    <row r="14" spans="2:20" ht="15.75" customHeight="1" x14ac:dyDescent="0.25">
      <c r="B14" s="27"/>
      <c r="C14" s="27"/>
      <c r="D14" s="27"/>
      <c r="E14" s="27"/>
      <c r="F14" s="27"/>
      <c r="G14" s="27"/>
      <c r="H14" s="27"/>
      <c r="I14" s="27"/>
      <c r="J14" s="27"/>
      <c r="K14" s="27"/>
      <c r="L14" s="27"/>
      <c r="M14" s="27"/>
      <c r="N14" s="27"/>
      <c r="O14" s="27"/>
      <c r="P14" s="27"/>
      <c r="Q14" s="27"/>
      <c r="R14" s="27"/>
      <c r="S14" s="27"/>
      <c r="T14" s="27"/>
    </row>
    <row r="15" spans="2:20" x14ac:dyDescent="0.25">
      <c r="B15" s="27"/>
      <c r="C15" s="27"/>
      <c r="D15" s="27"/>
      <c r="E15" s="27"/>
      <c r="F15" s="27"/>
      <c r="G15" s="27"/>
      <c r="H15" s="27"/>
      <c r="I15" s="27"/>
      <c r="J15" s="27"/>
      <c r="K15" s="27"/>
      <c r="L15" s="27"/>
      <c r="M15" s="27"/>
      <c r="N15" s="27"/>
      <c r="O15" s="27"/>
      <c r="P15" s="27"/>
      <c r="Q15" s="27"/>
      <c r="R15" s="27"/>
      <c r="S15" s="27"/>
      <c r="T15" s="27"/>
    </row>
    <row r="16" spans="2:20" ht="15.75" x14ac:dyDescent="0.25">
      <c r="B16" s="11"/>
      <c r="D16" s="10"/>
      <c r="E16" s="10"/>
      <c r="F16" s="10"/>
      <c r="G16" s="10"/>
      <c r="H16" s="10"/>
      <c r="I16" s="10"/>
      <c r="J16" s="10"/>
      <c r="K16" s="10"/>
      <c r="L16" s="10"/>
      <c r="M16" s="10"/>
      <c r="N16" s="5"/>
    </row>
    <row r="17" spans="2:20" ht="15.75" x14ac:dyDescent="0.25">
      <c r="B17" s="11"/>
      <c r="C17" s="12"/>
      <c r="D17" s="10"/>
      <c r="E17" s="10"/>
      <c r="F17" s="10"/>
      <c r="G17" s="10"/>
      <c r="H17" s="10"/>
      <c r="I17" s="10"/>
      <c r="J17" s="10"/>
      <c r="K17" s="10"/>
      <c r="L17" s="10"/>
      <c r="M17" s="10"/>
      <c r="N17" s="5"/>
    </row>
    <row r="18" spans="2:20" ht="15.75" x14ac:dyDescent="0.25">
      <c r="B18" s="11"/>
      <c r="D18" s="10"/>
      <c r="E18" s="10"/>
      <c r="F18" s="10"/>
      <c r="G18" s="10"/>
      <c r="H18" s="10"/>
      <c r="I18" s="10"/>
      <c r="J18" s="10"/>
      <c r="K18" s="10"/>
      <c r="L18" s="10"/>
      <c r="M18" s="10"/>
      <c r="N18" s="5"/>
    </row>
    <row r="19" spans="2:20" ht="15.75" x14ac:dyDescent="0.25">
      <c r="B19" s="11"/>
      <c r="C19" s="10"/>
      <c r="D19" s="10"/>
      <c r="E19" s="10"/>
      <c r="F19" s="10"/>
      <c r="G19" s="10"/>
      <c r="H19" s="10"/>
      <c r="I19" s="10"/>
      <c r="J19" s="10"/>
      <c r="K19" s="10"/>
      <c r="L19" s="10"/>
      <c r="M19" s="10"/>
      <c r="N19" s="5"/>
    </row>
    <row r="20" spans="2:20" ht="15.75" x14ac:dyDescent="0.25">
      <c r="B20" s="8"/>
      <c r="D20" s="10"/>
      <c r="E20" s="10"/>
      <c r="F20" s="10"/>
      <c r="G20" s="10"/>
      <c r="H20" s="10"/>
      <c r="I20" s="10"/>
      <c r="J20" s="10"/>
      <c r="K20" s="10"/>
      <c r="L20" s="10"/>
      <c r="M20" s="10"/>
      <c r="N20" s="5"/>
    </row>
    <row r="21" spans="2:20" ht="15.75" customHeight="1" x14ac:dyDescent="0.25">
      <c r="B21" s="28"/>
      <c r="C21" s="28"/>
      <c r="D21" s="28"/>
      <c r="E21" s="28"/>
      <c r="F21" s="28"/>
      <c r="G21" s="28"/>
      <c r="H21" s="28"/>
      <c r="I21" s="28"/>
      <c r="J21" s="28"/>
      <c r="K21" s="28"/>
      <c r="L21" s="28"/>
      <c r="M21" s="28"/>
      <c r="N21" s="28"/>
      <c r="O21" s="28"/>
      <c r="P21" s="28"/>
      <c r="Q21" s="28"/>
      <c r="R21" s="28"/>
      <c r="S21" s="28"/>
      <c r="T21" s="28"/>
    </row>
    <row r="22" spans="2:20" ht="15.75" customHeight="1" x14ac:dyDescent="0.25">
      <c r="B22" s="28"/>
      <c r="C22" s="28"/>
      <c r="D22" s="28"/>
      <c r="E22" s="28"/>
      <c r="F22" s="28"/>
      <c r="G22" s="28"/>
      <c r="H22" s="28"/>
      <c r="I22" s="28"/>
      <c r="J22" s="28"/>
      <c r="K22" s="28"/>
      <c r="L22" s="28"/>
      <c r="M22" s="28"/>
      <c r="N22" s="28"/>
      <c r="O22" s="28"/>
      <c r="P22" s="28"/>
      <c r="Q22" s="28"/>
      <c r="R22" s="28"/>
      <c r="S22" s="28"/>
      <c r="T22" s="28"/>
    </row>
    <row r="23" spans="2:20" ht="15.75" x14ac:dyDescent="0.25">
      <c r="B23" s="11"/>
      <c r="C23" s="12"/>
      <c r="D23" s="12"/>
      <c r="E23" s="12"/>
      <c r="F23" s="12"/>
      <c r="G23" s="12"/>
      <c r="H23" s="12"/>
      <c r="I23" s="12"/>
      <c r="J23" s="12"/>
      <c r="K23" s="12"/>
      <c r="L23" s="12"/>
      <c r="M23" s="12"/>
      <c r="N23" s="12"/>
    </row>
    <row r="24" spans="2:20" x14ac:dyDescent="0.25">
      <c r="B24" s="8"/>
      <c r="C24" s="14"/>
      <c r="D24" s="7"/>
      <c r="E24" s="7"/>
      <c r="F24" s="7"/>
      <c r="G24" s="7"/>
      <c r="H24" s="7"/>
      <c r="I24" s="7"/>
      <c r="J24" s="7"/>
      <c r="K24" s="7"/>
      <c r="L24" s="7"/>
      <c r="M24" s="7"/>
      <c r="N24" s="7"/>
    </row>
    <row r="25" spans="2:20" x14ac:dyDescent="0.25">
      <c r="B25" s="29"/>
      <c r="C25" s="29"/>
      <c r="D25" s="29"/>
      <c r="E25" s="29"/>
      <c r="F25" s="29"/>
      <c r="G25" s="29"/>
      <c r="H25" s="29"/>
      <c r="I25" s="29"/>
      <c r="J25" s="29"/>
      <c r="K25" s="29"/>
      <c r="L25" s="29"/>
      <c r="M25" s="29"/>
      <c r="N25" s="29"/>
      <c r="O25" s="29"/>
      <c r="P25" s="29"/>
      <c r="Q25" s="29"/>
      <c r="R25" s="29"/>
      <c r="S25" s="29"/>
      <c r="T25" s="29"/>
    </row>
    <row r="26" spans="2:20" x14ac:dyDescent="0.25">
      <c r="B26" s="29"/>
      <c r="C26" s="29"/>
      <c r="D26" s="29"/>
      <c r="E26" s="29"/>
      <c r="F26" s="29"/>
      <c r="G26" s="29"/>
      <c r="H26" s="29"/>
      <c r="I26" s="29"/>
      <c r="J26" s="29"/>
      <c r="K26" s="29"/>
      <c r="L26" s="29"/>
      <c r="M26" s="29"/>
      <c r="N26" s="29"/>
      <c r="O26" s="29"/>
      <c r="P26" s="29"/>
      <c r="Q26" s="29"/>
      <c r="R26" s="29"/>
      <c r="S26" s="29"/>
      <c r="T26" s="29"/>
    </row>
    <row r="27" spans="2:20" x14ac:dyDescent="0.25">
      <c r="B27" s="11"/>
      <c r="C27" s="14"/>
      <c r="D27" s="7"/>
      <c r="E27" s="7"/>
      <c r="F27" s="7"/>
      <c r="G27" s="7"/>
      <c r="H27" s="7"/>
      <c r="I27" s="7"/>
      <c r="J27" s="7"/>
      <c r="K27" s="7"/>
      <c r="L27" s="7"/>
      <c r="M27" s="7"/>
      <c r="N27" s="7"/>
    </row>
    <row r="28" spans="2:20" x14ac:dyDescent="0.25">
      <c r="B28" s="15"/>
      <c r="C28" s="14"/>
      <c r="D28" s="7"/>
      <c r="E28" s="7"/>
      <c r="F28" s="7"/>
      <c r="G28" s="7"/>
      <c r="H28" s="7"/>
      <c r="I28" s="7"/>
      <c r="J28" s="7"/>
      <c r="K28" s="7"/>
      <c r="L28" s="7"/>
      <c r="M28" s="7"/>
      <c r="N28" s="7"/>
    </row>
    <row r="29" spans="2:20" x14ac:dyDescent="0.25">
      <c r="B29" s="16"/>
      <c r="C29" s="14"/>
      <c r="D29" s="7"/>
      <c r="E29" s="7"/>
      <c r="F29" s="7"/>
      <c r="G29" s="7"/>
      <c r="H29" s="7"/>
      <c r="I29" s="7"/>
      <c r="J29" s="7"/>
      <c r="K29" s="7"/>
      <c r="L29" s="7"/>
      <c r="M29" s="7"/>
      <c r="N29" s="7"/>
    </row>
    <row r="30" spans="2:20" x14ac:dyDescent="0.25">
      <c r="B30" s="17"/>
      <c r="C30" s="14"/>
      <c r="D30" s="7"/>
      <c r="E30" s="7"/>
      <c r="F30" s="7"/>
      <c r="G30" s="7"/>
      <c r="H30" s="7"/>
      <c r="I30" s="7"/>
      <c r="J30" s="7"/>
      <c r="K30" s="7"/>
      <c r="L30" s="7"/>
      <c r="M30" s="7"/>
      <c r="N30" s="7"/>
    </row>
    <row r="31" spans="2:20" x14ac:dyDescent="0.25">
      <c r="B31" s="15"/>
      <c r="C31" s="14"/>
      <c r="D31" s="7"/>
      <c r="E31" s="7"/>
      <c r="F31" s="7"/>
      <c r="G31" s="7"/>
      <c r="H31" s="7"/>
      <c r="I31" s="7"/>
      <c r="J31" s="7"/>
      <c r="K31" s="7"/>
      <c r="L31" s="7"/>
      <c r="M31" s="7"/>
      <c r="N31" s="7"/>
    </row>
    <row r="32" spans="2:20" x14ac:dyDescent="0.25">
      <c r="B32" s="17"/>
      <c r="C32" s="18"/>
      <c r="D32" s="19"/>
      <c r="E32" s="19"/>
      <c r="F32" s="19"/>
      <c r="G32" s="19"/>
      <c r="H32" s="19"/>
      <c r="I32" s="19"/>
      <c r="J32" s="19"/>
      <c r="K32" s="19"/>
      <c r="L32" s="19"/>
      <c r="M32" s="19"/>
      <c r="N32" s="19"/>
      <c r="O32" s="19"/>
    </row>
    <row r="33" spans="2:20" x14ac:dyDescent="0.25">
      <c r="B33" s="17"/>
      <c r="C33" s="14"/>
      <c r="D33" s="7"/>
      <c r="E33" s="7"/>
      <c r="F33" s="7"/>
      <c r="G33" s="7"/>
      <c r="H33" s="7"/>
      <c r="I33" s="7"/>
      <c r="J33" s="7"/>
      <c r="K33" s="7"/>
      <c r="L33" s="7"/>
      <c r="M33" s="7"/>
      <c r="N33" s="7"/>
    </row>
    <row r="34" spans="2:20" x14ac:dyDescent="0.25">
      <c r="B34" s="15"/>
      <c r="C34" s="14"/>
      <c r="D34" s="7"/>
      <c r="E34" s="7"/>
      <c r="F34" s="7"/>
      <c r="G34" s="7"/>
      <c r="H34" s="7"/>
      <c r="I34" s="7"/>
      <c r="J34" s="7"/>
      <c r="K34" s="7"/>
      <c r="L34" s="7"/>
      <c r="M34" s="7"/>
      <c r="N34" s="7"/>
    </row>
    <row r="35" spans="2:20" ht="15.75" x14ac:dyDescent="0.25">
      <c r="B35" s="17"/>
      <c r="C35" s="12"/>
      <c r="D35" s="10"/>
      <c r="E35" s="10"/>
      <c r="F35" s="10"/>
      <c r="G35" s="10"/>
      <c r="H35" s="10"/>
      <c r="I35" s="10"/>
      <c r="J35" s="10"/>
      <c r="K35" s="10"/>
      <c r="L35" s="10"/>
      <c r="M35" s="10"/>
      <c r="N35" s="5"/>
    </row>
    <row r="36" spans="2:20" ht="15.75" x14ac:dyDescent="0.25">
      <c r="B36" s="17"/>
      <c r="C36" s="12"/>
      <c r="D36" s="10"/>
      <c r="E36" s="10"/>
      <c r="F36" s="10"/>
      <c r="G36" s="10"/>
      <c r="H36" s="10"/>
      <c r="I36" s="10"/>
      <c r="J36" s="10"/>
      <c r="K36" s="10"/>
      <c r="L36" s="10"/>
      <c r="M36" s="10"/>
      <c r="N36" s="5"/>
    </row>
    <row r="37" spans="2:20" ht="15.75" x14ac:dyDescent="0.25">
      <c r="B37" s="8"/>
      <c r="C37" s="12"/>
      <c r="D37" s="12"/>
      <c r="E37" s="12"/>
      <c r="F37" s="12"/>
      <c r="G37" s="12"/>
      <c r="H37" s="12"/>
      <c r="I37" s="12"/>
      <c r="J37" s="12"/>
      <c r="K37" s="12"/>
      <c r="L37" s="12"/>
      <c r="M37" s="12"/>
      <c r="N37" s="12"/>
    </row>
    <row r="38" spans="2:20" ht="15.75" x14ac:dyDescent="0.25">
      <c r="B38" s="11"/>
      <c r="C38" s="12"/>
      <c r="D38" s="10"/>
      <c r="E38" s="10"/>
      <c r="F38" s="10"/>
      <c r="G38" s="10"/>
      <c r="H38" s="10"/>
      <c r="I38" s="10"/>
      <c r="J38" s="10"/>
      <c r="K38" s="10"/>
      <c r="L38" s="10"/>
      <c r="M38" s="10"/>
      <c r="N38" s="5"/>
    </row>
    <row r="39" spans="2:20" ht="15.75" x14ac:dyDescent="0.25">
      <c r="B39" s="11"/>
      <c r="C39" s="12"/>
      <c r="D39" s="10"/>
      <c r="E39" s="10"/>
      <c r="F39" s="10"/>
      <c r="G39" s="10"/>
      <c r="H39" s="10"/>
      <c r="I39" s="10"/>
      <c r="J39" s="10"/>
      <c r="K39" s="10"/>
      <c r="L39" s="10"/>
      <c r="M39" s="10"/>
      <c r="N39" s="5"/>
    </row>
    <row r="40" spans="2:20" ht="15.75" customHeight="1" x14ac:dyDescent="0.25">
      <c r="B40" s="147"/>
      <c r="C40" s="147"/>
      <c r="D40" s="147"/>
      <c r="E40" s="147"/>
      <c r="F40" s="147"/>
      <c r="G40" s="147"/>
      <c r="H40" s="147"/>
      <c r="I40" s="147"/>
      <c r="J40" s="147"/>
      <c r="K40" s="147"/>
      <c r="L40" s="147"/>
      <c r="M40" s="147"/>
      <c r="N40" s="147"/>
      <c r="O40" s="147"/>
      <c r="P40" s="147"/>
      <c r="Q40" s="147"/>
      <c r="R40" s="147"/>
      <c r="S40" s="147"/>
      <c r="T40" s="147"/>
    </row>
    <row r="41" spans="2:20" ht="15.75" customHeight="1" x14ac:dyDescent="0.25">
      <c r="B41" s="147"/>
      <c r="C41" s="147"/>
      <c r="D41" s="147"/>
      <c r="E41" s="147"/>
      <c r="F41" s="147"/>
      <c r="G41" s="147"/>
      <c r="H41" s="147"/>
      <c r="I41" s="147"/>
      <c r="J41" s="147"/>
      <c r="K41" s="147"/>
      <c r="L41" s="147"/>
      <c r="M41" s="147"/>
      <c r="N41" s="147"/>
      <c r="O41" s="147"/>
      <c r="P41" s="147"/>
      <c r="Q41" s="147"/>
      <c r="R41" s="147"/>
      <c r="S41" s="147"/>
      <c r="T41" s="147"/>
    </row>
    <row r="42" spans="2:20" ht="15.75" x14ac:dyDescent="0.25">
      <c r="B42" s="11"/>
      <c r="C42" s="12"/>
      <c r="D42" s="12"/>
      <c r="E42" s="12"/>
      <c r="F42" s="12"/>
      <c r="G42" s="12"/>
      <c r="H42" s="12"/>
      <c r="I42" s="12"/>
      <c r="J42" s="12"/>
      <c r="K42" s="12"/>
      <c r="L42" s="12"/>
      <c r="M42" s="12"/>
      <c r="N42" s="12"/>
    </row>
    <row r="43" spans="2:20" ht="15.75" x14ac:dyDescent="0.25">
      <c r="B43" s="8"/>
      <c r="C43" s="12"/>
      <c r="D43" s="12"/>
      <c r="E43" s="12"/>
      <c r="F43" s="12"/>
      <c r="G43" s="12"/>
      <c r="H43" s="12"/>
      <c r="I43" s="12"/>
      <c r="J43" s="12"/>
      <c r="K43" s="12"/>
      <c r="L43" s="12"/>
      <c r="M43" s="12"/>
      <c r="N43" s="12"/>
    </row>
    <row r="44" spans="2:20" ht="15.75" customHeight="1" x14ac:dyDescent="0.25">
      <c r="B44" s="147"/>
      <c r="C44" s="147"/>
      <c r="D44" s="147"/>
      <c r="E44" s="147"/>
      <c r="F44" s="147"/>
      <c r="G44" s="147"/>
      <c r="H44" s="147"/>
      <c r="I44" s="147"/>
      <c r="J44" s="147"/>
      <c r="K44" s="147"/>
      <c r="L44" s="147"/>
      <c r="M44" s="147"/>
      <c r="N44" s="147"/>
      <c r="O44" s="147"/>
      <c r="P44" s="147"/>
      <c r="Q44" s="147"/>
      <c r="R44" s="147"/>
      <c r="S44" s="147"/>
      <c r="T44" s="147"/>
    </row>
    <row r="45" spans="2:20" ht="15.75" customHeight="1" x14ac:dyDescent="0.25">
      <c r="B45" s="147"/>
      <c r="C45" s="147"/>
      <c r="D45" s="147"/>
      <c r="E45" s="147"/>
      <c r="F45" s="147"/>
      <c r="G45" s="147"/>
      <c r="H45" s="147"/>
      <c r="I45" s="147"/>
      <c r="J45" s="147"/>
      <c r="K45" s="147"/>
      <c r="L45" s="147"/>
      <c r="M45" s="147"/>
      <c r="N45" s="147"/>
      <c r="O45" s="147"/>
      <c r="P45" s="147"/>
      <c r="Q45" s="147"/>
      <c r="R45" s="147"/>
      <c r="S45" s="147"/>
      <c r="T45" s="147"/>
    </row>
    <row r="46" spans="2:20" x14ac:dyDescent="0.25">
      <c r="B46" s="147"/>
      <c r="C46" s="147"/>
      <c r="D46" s="147"/>
      <c r="E46" s="147"/>
      <c r="F46" s="147"/>
      <c r="G46" s="147"/>
      <c r="H46" s="147"/>
      <c r="I46" s="147"/>
      <c r="J46" s="147"/>
      <c r="K46" s="147"/>
      <c r="L46" s="147"/>
      <c r="M46" s="147"/>
      <c r="N46" s="147"/>
      <c r="O46" s="147"/>
      <c r="P46" s="147"/>
      <c r="Q46" s="147"/>
      <c r="R46" s="147"/>
      <c r="S46" s="147"/>
      <c r="T46" s="147"/>
    </row>
    <row r="47" spans="2:20" x14ac:dyDescent="0.25">
      <c r="B47" s="147"/>
      <c r="C47" s="147"/>
      <c r="D47" s="147"/>
      <c r="E47" s="147"/>
      <c r="F47" s="147"/>
      <c r="G47" s="147"/>
      <c r="H47" s="147"/>
      <c r="I47" s="147"/>
      <c r="J47" s="147"/>
      <c r="K47" s="147"/>
      <c r="L47" s="147"/>
      <c r="M47" s="147"/>
      <c r="N47" s="147"/>
      <c r="O47" s="147"/>
      <c r="P47" s="147"/>
      <c r="Q47" s="147"/>
      <c r="R47" s="147"/>
      <c r="S47" s="147"/>
      <c r="T47" s="147"/>
    </row>
    <row r="48" spans="2:20" x14ac:dyDescent="0.25">
      <c r="B48" s="20"/>
    </row>
    <row r="49" spans="2:2" x14ac:dyDescent="0.25">
      <c r="B49" s="11" t="s">
        <v>5</v>
      </c>
    </row>
  </sheetData>
  <sheetProtection algorithmName="SHA-512" hashValue="wKdDQzmToydfnKOO41j/utjs9McJVPXUX1XrP69nFd4KA0PPpwEo5eNgIBPs8raOWL1IhyTzc0YfEFPt8my+Ug==" saltValue="NQsHNxJwszgtaI7APR0j2Q==" spinCount="100000" sheet="1" objects="1" scenarios="1"/>
  <mergeCells count="3">
    <mergeCell ref="B46:T47"/>
    <mergeCell ref="B40:T41"/>
    <mergeCell ref="B44:T45"/>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5:V139"/>
  <sheetViews>
    <sheetView zoomScaleNormal="100" workbookViewId="0"/>
  </sheetViews>
  <sheetFormatPr defaultRowHeight="15" x14ac:dyDescent="0.25"/>
  <cols>
    <col min="1" max="1" width="8.5703125" style="1" customWidth="1"/>
    <col min="2" max="2" width="50" style="1" customWidth="1"/>
    <col min="3" max="3" width="34.5703125" style="1" customWidth="1"/>
    <col min="4" max="4" width="32.28515625" style="1" customWidth="1"/>
    <col min="5" max="5" width="19" style="1" bestFit="1" customWidth="1"/>
    <col min="6" max="6" width="18.7109375" style="1" customWidth="1"/>
    <col min="7" max="7" width="32.140625" style="1" bestFit="1" customWidth="1"/>
    <col min="8" max="8" width="8.7109375" style="1" bestFit="1" customWidth="1"/>
    <col min="9" max="9" width="18.28515625" style="1" customWidth="1"/>
    <col min="10" max="10" width="19.140625" style="1" customWidth="1"/>
    <col min="11" max="11" width="12.5703125" style="1" customWidth="1"/>
    <col min="12" max="12" width="13.42578125" style="1" customWidth="1"/>
    <col min="13" max="13" width="12.85546875" style="1" customWidth="1"/>
    <col min="14" max="14" width="20.140625" style="1" bestFit="1" customWidth="1"/>
    <col min="15" max="15" width="9.140625" style="1"/>
    <col min="16" max="16" width="21.140625" style="1" bestFit="1" customWidth="1"/>
    <col min="17" max="17" width="29.140625" style="1" bestFit="1" customWidth="1"/>
    <col min="18" max="18" width="30.7109375" style="1" bestFit="1" customWidth="1"/>
    <col min="19" max="19" width="9.140625" style="1"/>
    <col min="20" max="20" width="22" style="1" bestFit="1" customWidth="1"/>
    <col min="21" max="21" width="29.140625" style="1" bestFit="1" customWidth="1"/>
    <col min="22" max="22" width="30.7109375" style="1" bestFit="1" customWidth="1"/>
    <col min="23" max="16384" width="9.140625" style="1"/>
  </cols>
  <sheetData>
    <row r="5" spans="2:19" ht="27" customHeight="1" x14ac:dyDescent="0.25">
      <c r="B5" s="140"/>
    </row>
    <row r="6" spans="2:19" s="24" customFormat="1" ht="27" customHeight="1" x14ac:dyDescent="0.3">
      <c r="B6" s="94" t="s">
        <v>33</v>
      </c>
      <c r="C6" s="160" t="s">
        <v>6</v>
      </c>
    </row>
    <row r="7" spans="2:19" s="24" customFormat="1" ht="26.25" customHeight="1" x14ac:dyDescent="0.3">
      <c r="B7" s="95" t="s">
        <v>30</v>
      </c>
      <c r="C7" s="161">
        <v>1</v>
      </c>
    </row>
    <row r="8" spans="2:19" s="24" customFormat="1" ht="26.25" customHeight="1" x14ac:dyDescent="0.3">
      <c r="B8" s="96" t="s">
        <v>129</v>
      </c>
      <c r="C8" s="162">
        <v>15</v>
      </c>
    </row>
    <row r="9" spans="2:19" s="24" customFormat="1" ht="26.25" customHeight="1" x14ac:dyDescent="0.3">
      <c r="B9" s="96" t="s">
        <v>130</v>
      </c>
      <c r="C9" s="162">
        <v>2.5</v>
      </c>
    </row>
    <row r="10" spans="2:19" s="24" customFormat="1" ht="26.25" customHeight="1" x14ac:dyDescent="0.3">
      <c r="B10" s="96" t="s">
        <v>132</v>
      </c>
      <c r="C10" s="163">
        <v>7</v>
      </c>
    </row>
    <row r="11" spans="2:19" s="24" customFormat="1" ht="26.25" customHeight="1" x14ac:dyDescent="0.3">
      <c r="B11" s="96" t="s">
        <v>133</v>
      </c>
      <c r="C11" s="162">
        <v>10.5</v>
      </c>
    </row>
    <row r="12" spans="2:19" s="24" customFormat="1" ht="26.25" customHeight="1" x14ac:dyDescent="0.3">
      <c r="B12" s="96" t="s">
        <v>134</v>
      </c>
      <c r="C12" s="163">
        <v>55</v>
      </c>
    </row>
    <row r="13" spans="2:19" s="24" customFormat="1" ht="18.75" x14ac:dyDescent="0.3"/>
    <row r="14" spans="2:19" s="24" customFormat="1" ht="18.75" x14ac:dyDescent="0.3">
      <c r="B14" s="43"/>
      <c r="C14" s="151" t="s">
        <v>16</v>
      </c>
      <c r="D14" s="152"/>
      <c r="E14" s="152"/>
      <c r="F14" s="152"/>
      <c r="G14" s="47" t="s">
        <v>32</v>
      </c>
      <c r="H14" s="59"/>
      <c r="I14" s="60"/>
      <c r="M14" s="61"/>
      <c r="N14" s="61"/>
      <c r="O14" s="61"/>
      <c r="Q14" s="61"/>
      <c r="R14" s="61"/>
      <c r="S14" s="61"/>
    </row>
    <row r="15" spans="2:19" s="24" customFormat="1" ht="18.75" x14ac:dyDescent="0.3">
      <c r="B15" s="43"/>
      <c r="C15" s="44" t="s">
        <v>19</v>
      </c>
      <c r="D15" s="44" t="s">
        <v>20</v>
      </c>
      <c r="E15" s="44" t="s">
        <v>21</v>
      </c>
      <c r="F15" s="44" t="s">
        <v>22</v>
      </c>
      <c r="G15" s="62" t="s">
        <v>83</v>
      </c>
      <c r="K15" s="63"/>
      <c r="L15" s="61"/>
      <c r="M15" s="61"/>
      <c r="N15" s="64"/>
      <c r="O15" s="63"/>
      <c r="P15" s="61"/>
      <c r="Q15" s="61"/>
    </row>
    <row r="16" spans="2:19" s="24" customFormat="1" ht="18.75" x14ac:dyDescent="0.3">
      <c r="B16" s="65" t="s">
        <v>17</v>
      </c>
      <c r="C16" s="66" t="s">
        <v>9</v>
      </c>
      <c r="D16" s="67" t="str">
        <f>IF(C16="UREA","46-0-0",IF(C16="ANHYDROUS","82-0-0",IF(C16="UAN32","32-0-0",IF(C16="UAN28","28-0-0",""))))</f>
        <v>46-0-0</v>
      </c>
      <c r="E16" s="68">
        <v>350</v>
      </c>
      <c r="F16" s="69">
        <f>IF(C16="UREA",(E16/(0.46*2000)),IF(C16="ANHYDROUS",(E16/(0.82*2000)),IF(C16="UAN32",(E16/(0.32*2000)),IF(C16="UAN28",(E16/(0.28*2000)),""))))</f>
        <v>0.38043478260869568</v>
      </c>
      <c r="G16" s="70">
        <f>Data!D3*F16*C7</f>
        <v>4.5652173913043477</v>
      </c>
      <c r="K16" s="71"/>
      <c r="L16" s="72"/>
      <c r="M16" s="64"/>
      <c r="N16" s="64"/>
      <c r="O16" s="71"/>
      <c r="P16" s="72"/>
      <c r="Q16" s="64"/>
    </row>
    <row r="17" spans="2:17" s="24" customFormat="1" ht="18.75" x14ac:dyDescent="0.3">
      <c r="B17" s="65" t="s">
        <v>23</v>
      </c>
      <c r="C17" s="73" t="s">
        <v>14</v>
      </c>
      <c r="D17" s="74" t="str">
        <f>IF(C17="MAP","11-52-0",IF(C17="DAP","18-46-0",IF(C17="10-34-0","10-43-0","")))</f>
        <v>18-46-0</v>
      </c>
      <c r="E17" s="75">
        <v>454</v>
      </c>
      <c r="F17" s="76">
        <f>IF(C17="MAP",((E17-2000*0.11*F16)/(2000*0.52)),IF(C17="DAP",((E17-2000*0.18*F16)/(2000*0.46)),IF(C17="10-34-0",((E17-2000*0.1*F16)/(2000*0.34)),"")))</f>
        <v>0.3446124763705104</v>
      </c>
      <c r="G17" s="77">
        <f>Data!D4*F17*C7</f>
        <v>1.3784499054820416</v>
      </c>
      <c r="K17" s="71"/>
      <c r="L17" s="72"/>
      <c r="M17" s="64"/>
      <c r="N17" s="64"/>
      <c r="O17" s="71"/>
      <c r="P17" s="72"/>
      <c r="Q17" s="64"/>
    </row>
    <row r="18" spans="2:17" s="24" customFormat="1" ht="18.75" x14ac:dyDescent="0.3">
      <c r="B18" s="78" t="s">
        <v>18</v>
      </c>
      <c r="C18" s="79" t="s">
        <v>11</v>
      </c>
      <c r="D18" s="80" t="str">
        <f>IF(C18="POTASH (Muriate)","0-0-60",IF(C18="SULFATE POTASH","0-0-50",""))</f>
        <v>0-0-60</v>
      </c>
      <c r="E18" s="81">
        <v>325</v>
      </c>
      <c r="F18" s="82">
        <f>IF(C18="POTASH (Muriate)",(E18/(0.6*2000)),IF(C18="SULFATE POTASH",(E18/(0.5*2000)),""))</f>
        <v>0.27083333333333331</v>
      </c>
      <c r="G18" s="83">
        <f>Data!D5*F18*C7</f>
        <v>5.4166666666666661</v>
      </c>
      <c r="K18" s="71"/>
      <c r="L18" s="72"/>
      <c r="M18" s="64"/>
      <c r="O18" s="71"/>
      <c r="P18" s="72"/>
      <c r="Q18" s="64"/>
    </row>
    <row r="19" spans="2:17" s="24" customFormat="1" ht="18.75" x14ac:dyDescent="0.3">
      <c r="B19" s="48"/>
      <c r="C19" s="48"/>
      <c r="D19" s="48"/>
      <c r="E19" s="48"/>
      <c r="F19" s="48"/>
      <c r="G19" s="84">
        <f>SUM(G16:G18)</f>
        <v>11.360333963453055</v>
      </c>
      <c r="K19" s="85"/>
      <c r="L19" s="86"/>
      <c r="M19" s="86"/>
      <c r="O19" s="85"/>
      <c r="P19" s="87"/>
      <c r="Q19" s="88"/>
    </row>
    <row r="20" spans="2:17" s="24" customFormat="1" ht="18.75" x14ac:dyDescent="0.3">
      <c r="B20" s="149" t="s">
        <v>84</v>
      </c>
      <c r="C20" s="150"/>
      <c r="D20" s="48"/>
      <c r="E20" s="48"/>
      <c r="F20" s="48"/>
      <c r="G20" s="76"/>
      <c r="K20" s="85"/>
      <c r="L20" s="86"/>
      <c r="M20" s="86"/>
      <c r="O20" s="85"/>
      <c r="P20" s="87"/>
      <c r="Q20" s="88"/>
    </row>
    <row r="21" spans="2:17" s="24" customFormat="1" ht="18.75" x14ac:dyDescent="0.3">
      <c r="B21" s="98" t="s">
        <v>85</v>
      </c>
      <c r="C21" s="138">
        <f>C8</f>
        <v>15</v>
      </c>
      <c r="D21" s="48"/>
      <c r="E21" s="48"/>
      <c r="F21" s="48"/>
      <c r="G21" s="76"/>
      <c r="K21" s="85"/>
      <c r="L21" s="86"/>
      <c r="M21" s="86"/>
      <c r="O21" s="85"/>
      <c r="P21" s="87"/>
      <c r="Q21" s="88"/>
    </row>
    <row r="22" spans="2:17" s="24" customFormat="1" ht="18.75" x14ac:dyDescent="0.3">
      <c r="B22" s="99" t="s">
        <v>86</v>
      </c>
      <c r="C22" s="139">
        <f>C9</f>
        <v>2.5</v>
      </c>
      <c r="D22" s="48"/>
      <c r="E22" s="48"/>
      <c r="F22" s="48"/>
      <c r="G22" s="76"/>
      <c r="K22" s="85"/>
      <c r="L22" s="86"/>
      <c r="M22" s="86"/>
      <c r="O22" s="85"/>
      <c r="P22" s="87"/>
      <c r="Q22" s="88"/>
    </row>
    <row r="23" spans="2:17" s="24" customFormat="1" ht="24" customHeight="1" x14ac:dyDescent="0.3">
      <c r="B23" s="156" t="s">
        <v>99</v>
      </c>
      <c r="C23" s="164">
        <v>100</v>
      </c>
      <c r="D23" s="48"/>
      <c r="E23" s="48"/>
      <c r="F23" s="48"/>
      <c r="G23" s="76"/>
      <c r="K23" s="85"/>
      <c r="L23" s="86"/>
      <c r="M23" s="86"/>
      <c r="O23" s="85"/>
      <c r="P23" s="87"/>
      <c r="Q23" s="88"/>
    </row>
    <row r="24" spans="2:17" s="24" customFormat="1" ht="20.25" customHeight="1" x14ac:dyDescent="0.3">
      <c r="B24" s="156" t="s">
        <v>81</v>
      </c>
      <c r="C24" s="165">
        <v>10000</v>
      </c>
      <c r="D24" s="48"/>
      <c r="E24" s="48"/>
      <c r="F24" s="48"/>
      <c r="G24" s="76"/>
      <c r="K24" s="85"/>
      <c r="L24" s="86"/>
      <c r="M24" s="86"/>
      <c r="O24" s="85"/>
      <c r="P24" s="87"/>
      <c r="Q24" s="88"/>
    </row>
    <row r="25" spans="2:17" s="24" customFormat="1" ht="18.75" x14ac:dyDescent="0.3">
      <c r="B25" s="99" t="s">
        <v>87</v>
      </c>
      <c r="C25" s="166" t="s">
        <v>95</v>
      </c>
      <c r="D25" s="48"/>
      <c r="E25" s="48"/>
      <c r="F25" s="48"/>
      <c r="G25" s="76"/>
      <c r="K25" s="85"/>
      <c r="L25" s="86"/>
      <c r="M25" s="86"/>
      <c r="O25" s="85"/>
      <c r="P25" s="87"/>
      <c r="Q25" s="88"/>
    </row>
    <row r="26" spans="2:17" s="24" customFormat="1" ht="18.75" x14ac:dyDescent="0.3">
      <c r="B26" s="100" t="s">
        <v>88</v>
      </c>
      <c r="C26" s="167">
        <v>6</v>
      </c>
      <c r="D26" s="48"/>
      <c r="E26" s="48"/>
      <c r="F26" s="48"/>
      <c r="G26" s="76"/>
      <c r="K26" s="85"/>
      <c r="L26" s="86"/>
      <c r="M26" s="86"/>
      <c r="O26" s="85"/>
      <c r="P26" s="87"/>
      <c r="Q26" s="88"/>
    </row>
    <row r="27" spans="2:17" s="24" customFormat="1" ht="18.75" x14ac:dyDescent="0.3">
      <c r="B27" s="100" t="s">
        <v>89</v>
      </c>
      <c r="C27" s="167">
        <v>45</v>
      </c>
      <c r="D27" s="48"/>
      <c r="E27" s="48"/>
      <c r="F27" s="48"/>
      <c r="G27" s="76"/>
      <c r="K27" s="85"/>
      <c r="L27" s="86"/>
      <c r="M27" s="86"/>
      <c r="O27" s="85"/>
      <c r="P27" s="87"/>
      <c r="Q27" s="88"/>
    </row>
    <row r="28" spans="2:17" s="24" customFormat="1" ht="18.75" x14ac:dyDescent="0.3">
      <c r="B28" s="100" t="s">
        <v>144</v>
      </c>
      <c r="C28" s="167">
        <v>0.5</v>
      </c>
      <c r="D28" s="48"/>
      <c r="E28" s="48"/>
      <c r="F28" s="48"/>
      <c r="G28" s="76"/>
      <c r="K28" s="85"/>
      <c r="L28" s="86"/>
      <c r="M28" s="86"/>
      <c r="O28" s="85"/>
      <c r="P28" s="87"/>
      <c r="Q28" s="88"/>
    </row>
    <row r="29" spans="2:17" s="24" customFormat="1" ht="18.75" x14ac:dyDescent="0.3">
      <c r="B29" s="100" t="s">
        <v>145</v>
      </c>
      <c r="C29" s="167">
        <v>5</v>
      </c>
      <c r="D29" s="48"/>
      <c r="E29" s="48"/>
      <c r="F29" s="48"/>
      <c r="G29" s="76"/>
      <c r="K29" s="85"/>
      <c r="L29" s="86"/>
      <c r="M29" s="86"/>
      <c r="O29" s="85"/>
      <c r="P29" s="87"/>
      <c r="Q29" s="88"/>
    </row>
    <row r="30" spans="2:17" s="24" customFormat="1" ht="18.75" x14ac:dyDescent="0.3">
      <c r="B30" s="99" t="s">
        <v>90</v>
      </c>
      <c r="C30" s="101">
        <f>C24/2000</f>
        <v>5</v>
      </c>
      <c r="D30" s="48"/>
      <c r="E30" s="48"/>
      <c r="F30" s="48"/>
      <c r="G30" s="76"/>
      <c r="K30" s="85"/>
      <c r="L30" s="86"/>
      <c r="M30" s="86"/>
      <c r="O30" s="85"/>
      <c r="P30" s="87"/>
      <c r="Q30" s="88"/>
    </row>
    <row r="31" spans="2:17" s="24" customFormat="1" ht="18.75" x14ac:dyDescent="0.3">
      <c r="B31" s="49" t="s">
        <v>91</v>
      </c>
      <c r="C31" s="84">
        <f>((IF(C25="LOW",0.25,IF(C25="MEDIUM",0.28,IF(C25="HIGH",0.33,0)))*C23*2)+(C22/C26*C23*2)+((((C23/C27)*2))*C21))/C30</f>
        <v>43.2</v>
      </c>
      <c r="D31" s="48"/>
      <c r="E31" s="48"/>
      <c r="F31" s="48"/>
      <c r="G31" s="76"/>
      <c r="K31" s="85"/>
      <c r="L31" s="86"/>
      <c r="M31" s="86"/>
      <c r="O31" s="85"/>
      <c r="P31" s="87"/>
      <c r="Q31" s="88"/>
    </row>
    <row r="32" spans="2:17" s="24" customFormat="1" ht="18.75" x14ac:dyDescent="0.3">
      <c r="B32" s="97"/>
      <c r="C32" s="30"/>
      <c r="D32" s="48"/>
      <c r="E32" s="48"/>
      <c r="F32" s="48"/>
      <c r="G32" s="76"/>
      <c r="K32" s="85"/>
      <c r="L32" s="86"/>
      <c r="M32" s="86"/>
      <c r="O32" s="85"/>
      <c r="P32" s="87"/>
      <c r="Q32" s="88"/>
    </row>
    <row r="33" spans="1:22" s="24" customFormat="1" ht="23.25" customHeight="1" x14ac:dyDescent="0.3">
      <c r="B33" s="123"/>
      <c r="C33" s="105" t="s">
        <v>82</v>
      </c>
      <c r="D33" s="106" t="s">
        <v>139</v>
      </c>
      <c r="E33" s="48"/>
      <c r="F33" s="48"/>
      <c r="G33" s="48"/>
      <c r="H33" s="48"/>
      <c r="I33" s="48"/>
      <c r="P33" s="91"/>
      <c r="Q33" s="86"/>
      <c r="R33" s="86"/>
      <c r="T33" s="91"/>
      <c r="U33" s="87"/>
      <c r="V33" s="88"/>
    </row>
    <row r="34" spans="1:22" s="24" customFormat="1" ht="22.5" customHeight="1" x14ac:dyDescent="0.3">
      <c r="B34" s="99" t="s">
        <v>140</v>
      </c>
      <c r="C34" s="103" t="str">
        <f>IF(C6="--Choose One--","--",IF(C6="SMALL SQUARE (50 LBS)",Data!G8,IF('Owning Equipment'!C6="LARGE SQUARE (800 LBS)",Data!G9,IF('Owning Equipment'!C6="LARGE SQUARE (1000 LBS)",Data!G10,IF('Owning Equipment'!C6="LARGE SQUARE (1500 LBS)",Data!G11,IF('Owning Equipment'!C6="LARGE ROUND (800 LBS)",Data!G12,IF('Owning Equipment'!C6="LARGE ROUND (1100 LBS)",Data!G13,IF('Owning Equipment'!C6="LARGE ROUND (1500 LBS)",Data!G14,"--"))))))))</f>
        <v>--</v>
      </c>
      <c r="D34" s="168">
        <v>20</v>
      </c>
      <c r="E34" s="48"/>
      <c r="F34" s="48"/>
      <c r="G34" s="48"/>
      <c r="H34" s="48"/>
      <c r="I34" s="48"/>
      <c r="P34" s="91"/>
      <c r="Q34" s="86"/>
      <c r="R34" s="86"/>
      <c r="T34" s="91"/>
      <c r="U34" s="87"/>
      <c r="V34" s="88"/>
    </row>
    <row r="35" spans="1:22" s="24" customFormat="1" ht="18.75" x14ac:dyDescent="0.3">
      <c r="B35" s="99" t="s">
        <v>141</v>
      </c>
      <c r="C35" s="103" t="str">
        <f>IF(C6="--Choose One--","--",IF(C6="SMALL SQUARE (50 LBS)",Data!G16,IF('Owning Equipment'!C6="LARGE SQUARE (800 LBS)",Data!G17,IF('Owning Equipment'!C6="LARGE SQUARE (1000 LBS)",Data!G18,IF('Owning Equipment'!C6="LARGE SQUARE (1500 LBS)",Data!G19,IF('Owning Equipment'!C6="LARGE ROUND (800 LBS)",Data!G20,IF('Owning Equipment'!C6="LARGE ROUND (1100 LBS)",Data!G21,IF('Owning Equipment'!C6="LARGE ROUND (1500 LBS)",Data!G22,"--"))))))))</f>
        <v>--</v>
      </c>
      <c r="D35" s="168">
        <v>0.9</v>
      </c>
      <c r="E35" s="48"/>
      <c r="F35" s="48"/>
      <c r="G35" s="48"/>
      <c r="H35" s="48"/>
      <c r="I35" s="48"/>
      <c r="P35" s="91"/>
      <c r="Q35" s="86"/>
      <c r="R35" s="86"/>
      <c r="T35" s="91"/>
      <c r="U35" s="87"/>
      <c r="V35" s="88"/>
    </row>
    <row r="36" spans="1:22" s="24" customFormat="1" ht="18.75" x14ac:dyDescent="0.3">
      <c r="B36" s="102" t="s">
        <v>78</v>
      </c>
      <c r="C36" s="104" t="str">
        <f>IF(C6="--Choose One--","--",C31*C30/C23)</f>
        <v>--</v>
      </c>
      <c r="D36" s="169">
        <v>3</v>
      </c>
      <c r="E36" s="48"/>
      <c r="F36" s="48"/>
      <c r="G36" s="48"/>
      <c r="H36" s="48"/>
      <c r="I36" s="48"/>
      <c r="P36" s="91"/>
      <c r="Q36" s="86"/>
      <c r="R36" s="86"/>
      <c r="T36" s="91"/>
      <c r="U36" s="87"/>
      <c r="V36" s="88"/>
    </row>
    <row r="37" spans="1:22" s="24" customFormat="1" ht="18.75" x14ac:dyDescent="0.3">
      <c r="B37" s="157"/>
      <c r="C37" s="103"/>
      <c r="D37" s="158"/>
      <c r="E37" s="48"/>
      <c r="F37" s="48"/>
      <c r="G37" s="48"/>
      <c r="H37" s="48"/>
      <c r="I37" s="48"/>
      <c r="P37" s="91"/>
      <c r="Q37" s="86"/>
      <c r="R37" s="86"/>
      <c r="T37" s="91"/>
      <c r="U37" s="87"/>
      <c r="V37" s="88"/>
    </row>
    <row r="38" spans="1:22" s="24" customFormat="1" ht="18.75" x14ac:dyDescent="0.3">
      <c r="B38" s="48"/>
      <c r="C38" s="90"/>
      <c r="D38" s="90"/>
      <c r="E38" s="48"/>
      <c r="F38" s="48"/>
      <c r="G38" s="48"/>
      <c r="H38" s="48"/>
      <c r="I38" s="48"/>
      <c r="P38" s="91"/>
      <c r="Q38" s="86"/>
      <c r="R38" s="86"/>
      <c r="T38" s="91"/>
      <c r="U38" s="87"/>
      <c r="V38" s="88"/>
    </row>
    <row r="39" spans="1:22" s="24" customFormat="1" ht="22.5" customHeight="1" x14ac:dyDescent="0.3">
      <c r="B39" s="107"/>
      <c r="C39" s="108" t="s">
        <v>98</v>
      </c>
      <c r="D39" s="109" t="s">
        <v>97</v>
      </c>
      <c r="E39" s="48"/>
      <c r="F39" s="48"/>
      <c r="G39" s="48"/>
      <c r="H39" s="48"/>
      <c r="I39" s="48"/>
      <c r="P39" s="63"/>
      <c r="Q39" s="72"/>
      <c r="R39" s="72"/>
      <c r="T39" s="63"/>
      <c r="U39" s="72"/>
      <c r="V39" s="64"/>
    </row>
    <row r="40" spans="1:22" s="24" customFormat="1" ht="18.75" x14ac:dyDescent="0.3">
      <c r="B40" s="110"/>
      <c r="C40" s="111" t="s">
        <v>96</v>
      </c>
      <c r="D40" s="112" t="s">
        <v>96</v>
      </c>
      <c r="E40" s="48"/>
      <c r="F40" s="48"/>
      <c r="G40" s="48"/>
      <c r="H40" s="48"/>
      <c r="I40" s="48"/>
      <c r="P40" s="63"/>
      <c r="Q40" s="72"/>
      <c r="R40" s="72"/>
      <c r="T40" s="63"/>
      <c r="U40" s="72"/>
      <c r="V40" s="64"/>
    </row>
    <row r="41" spans="1:22" s="24" customFormat="1" ht="18.75" x14ac:dyDescent="0.3">
      <c r="B41" s="113" t="s">
        <v>74</v>
      </c>
      <c r="C41" s="114" t="str">
        <f>IF(C6="--Choose One--","--",G19/C7)</f>
        <v>--</v>
      </c>
      <c r="D41" s="115" t="str">
        <f>C41</f>
        <v>--</v>
      </c>
      <c r="E41" s="48"/>
      <c r="F41" s="48"/>
      <c r="G41" s="48"/>
      <c r="H41" s="48"/>
      <c r="I41" s="48"/>
      <c r="P41" s="91"/>
      <c r="Q41" s="86"/>
      <c r="R41" s="86"/>
      <c r="T41" s="91"/>
      <c r="U41" s="87"/>
      <c r="V41" s="88"/>
    </row>
    <row r="42" spans="1:22" s="24" customFormat="1" ht="18.75" x14ac:dyDescent="0.3">
      <c r="B42" s="113" t="s">
        <v>135</v>
      </c>
      <c r="C42" s="114">
        <f>(C12*(C10*0.005))*C11</f>
        <v>20.212500000000002</v>
      </c>
      <c r="D42" s="115">
        <f>C42</f>
        <v>20.212500000000002</v>
      </c>
      <c r="E42" s="48"/>
      <c r="F42" s="48"/>
      <c r="G42" s="48"/>
      <c r="H42" s="48"/>
      <c r="I42" s="48"/>
      <c r="P42" s="91"/>
      <c r="Q42" s="86"/>
      <c r="R42" s="86"/>
      <c r="T42" s="91"/>
      <c r="U42" s="87"/>
      <c r="V42" s="88"/>
    </row>
    <row r="43" spans="1:22" s="24" customFormat="1" ht="18.75" x14ac:dyDescent="0.3">
      <c r="B43" s="113" t="s">
        <v>75</v>
      </c>
      <c r="C43" s="114" t="str">
        <f>IF(C6="--Choose One--","--",IF(C6="SMALL SQUARE (50 LBS)",C34/C7,IF('Owning Equipment'!C6="LARGE SQUARE (800 LBS)",C34/C7,IF('Owning Equipment'!C6="LARGE SQUARE (1000 LBS)",C34/C7,IF('Owning Equipment'!C6="LARGE SQUARE (1500 LBS)",C34/C7,IF('Owning Equipment'!C6="LARGE ROUND (800 LBS)",C34/C7,IF('Owning Equipment'!C6="LARGE ROUND (1100 LBS)",C34/C7,IF('Owning Equipment'!C6="LARGE ROUND (1500 LBS)",C34/C7,"--"))))))))</f>
        <v>--</v>
      </c>
      <c r="D43" s="115" t="str">
        <f>IF(C6="--Choose One--","--",IF(C6="SMALL SQUARE (50 LBS)",D34/C7,IF('Owning Equipment'!C6="LARGE SQUARE (800 LBS)",D34/C7,IF('Owning Equipment'!C6="LARGE SQUARE (1000 LBS)",D34/C7,IF('Owning Equipment'!C6="LARGE SQUARE (1500 LBS)",D34/C7,IF('Owning Equipment'!C6="LARGE ROUND (800 LBS)",D34/C7,IF('Owning Equipment'!C6="LARGE ROUND (1100 LBS)",D34/C7,IF('Owning Equipment'!C6="LARGE ROUND (1500 LBS)",D34/C7,"--"))))))))</f>
        <v>--</v>
      </c>
      <c r="E43" s="48"/>
      <c r="F43" s="48"/>
      <c r="G43" s="48"/>
      <c r="H43" s="48"/>
      <c r="I43" s="48"/>
      <c r="P43" s="63"/>
      <c r="Q43" s="92"/>
      <c r="R43" s="89"/>
      <c r="T43" s="63"/>
      <c r="U43" s="72"/>
      <c r="V43" s="64"/>
    </row>
    <row r="44" spans="1:22" s="24" customFormat="1" ht="18.75" x14ac:dyDescent="0.3">
      <c r="B44" s="113" t="s">
        <v>142</v>
      </c>
      <c r="C44" s="116" t="str">
        <f>IF(C6="--Choose One--","--",IF(C6="SMALL SQUARE (50 LBS)",(2000/50)*C35,IF('Owning Equipment'!C6="LARGE SQUARE (800 LBS)",(2000/800)*C35,IF('Owning Equipment'!C6="LARGE SQUARE (1000 LBS)",(2000/1000)*C35,IF('Owning Equipment'!C6="LARGE SQUARE (1500 LBS)",(2000/1500)*C35,IF('Owning Equipment'!C6="LARGE ROUND (800 LBS)",(2000/800)*C35,IF('Owning Equipment'!C6="LARGE ROUND (1100 LBS)",(2000/1100)*C35,IF('Owning Equipment'!C6="LARGE ROUND (1500 LBS)",(2000/1500)*C35,"--"))))))))</f>
        <v>--</v>
      </c>
      <c r="D44" s="115" t="str">
        <f>IF(C6="--Choose One--","--",IF(C6="SMALL SQUARE (50 LBS)",(2000/50)*D35,IF('Owning Equipment'!C6="LARGE SQUARE (800 LBS)",(2000/800)*D35,IF('Owning Equipment'!C6="LARGE SQUARE (1000 LBS)",(2000/1000)*D35,IF('Owning Equipment'!C6="LARGE SQUARE (1500 LBS)",(2000/1500)*D35,IF('Owning Equipment'!C6="LARGE ROUND (800 LBS)",(2000/800)*D35,IF('Owning Equipment'!C6="LARGE ROUND (1100 LBS)",(2000/1100)*D35,IF('Owning Equipment'!C6="LARGE ROUND (1500 LBS)",(2000/1500)*D35,"--"))))))))</f>
        <v>--</v>
      </c>
      <c r="G44" s="91"/>
      <c r="H44" s="93"/>
      <c r="I44" s="93"/>
      <c r="K44" s="91"/>
      <c r="L44" s="87"/>
      <c r="M44" s="88"/>
    </row>
    <row r="45" spans="1:22" s="24" customFormat="1" ht="18.75" x14ac:dyDescent="0.3">
      <c r="B45" s="159" t="s">
        <v>76</v>
      </c>
      <c r="C45" s="114" t="str">
        <f>IF(C6="--Choose One--","--",C36*C23/(C24/2000))</f>
        <v>--</v>
      </c>
      <c r="D45" s="115" t="str">
        <f>IF(C6="--Choose One--","--",D36*C23/(C24/2000))</f>
        <v>--</v>
      </c>
      <c r="L45" s="72"/>
      <c r="M45" s="64"/>
    </row>
    <row r="46" spans="1:22" s="24" customFormat="1" ht="18.75" x14ac:dyDescent="0.3">
      <c r="B46" s="159" t="s">
        <v>143</v>
      </c>
      <c r="C46" s="114">
        <f>(($C$28+$C$29)*$C$21)/C30</f>
        <v>16.5</v>
      </c>
      <c r="D46" s="115">
        <f>(($C$28+$C$29)*$C$21)/C30</f>
        <v>16.5</v>
      </c>
      <c r="L46" s="72"/>
      <c r="M46" s="64"/>
    </row>
    <row r="47" spans="1:22" ht="36" customHeight="1" x14ac:dyDescent="0.35">
      <c r="A47" s="5"/>
      <c r="B47" s="120" t="s">
        <v>28</v>
      </c>
      <c r="C47" s="121">
        <f>SUM(C41:C46)</f>
        <v>36.712500000000006</v>
      </c>
      <c r="D47" s="122">
        <f>SUM(D41:D46)</f>
        <v>36.712500000000006</v>
      </c>
      <c r="E47" s="53"/>
      <c r="F47" s="53"/>
      <c r="G47" s="54"/>
      <c r="H47" s="55"/>
      <c r="I47" s="55"/>
      <c r="J47" s="53"/>
      <c r="K47" s="38"/>
      <c r="L47" s="45"/>
      <c r="M47" s="46"/>
    </row>
    <row r="48" spans="1:22" ht="21" x14ac:dyDescent="0.35">
      <c r="A48" s="5"/>
      <c r="B48" s="53"/>
      <c r="C48" s="53"/>
      <c r="D48" s="53"/>
      <c r="E48" s="53"/>
      <c r="F48" s="53"/>
      <c r="G48" s="53"/>
      <c r="H48" s="53"/>
      <c r="I48" s="53"/>
      <c r="J48" s="53"/>
    </row>
    <row r="49" spans="1:13" ht="21" x14ac:dyDescent="0.35">
      <c r="A49" s="5"/>
      <c r="B49" s="53"/>
      <c r="C49" s="53"/>
      <c r="D49" s="53"/>
      <c r="E49" s="53"/>
      <c r="F49" s="53"/>
      <c r="G49" s="53"/>
      <c r="H49" s="53"/>
      <c r="I49" s="53"/>
      <c r="J49" s="53"/>
    </row>
    <row r="50" spans="1:13" ht="21" x14ac:dyDescent="0.35">
      <c r="A50" s="5"/>
      <c r="B50" s="53"/>
      <c r="C50" s="53"/>
      <c r="D50" s="53"/>
      <c r="E50" s="53"/>
      <c r="F50" s="53"/>
      <c r="G50" s="53"/>
      <c r="H50" s="53"/>
      <c r="I50" s="53"/>
      <c r="J50" s="53"/>
    </row>
    <row r="51" spans="1:13" ht="21" x14ac:dyDescent="0.35">
      <c r="A51" s="5"/>
      <c r="B51" s="53"/>
      <c r="C51" s="53"/>
      <c r="D51" s="53"/>
      <c r="E51" s="53"/>
      <c r="F51" s="53"/>
      <c r="G51" s="53"/>
      <c r="H51" s="53"/>
      <c r="I51" s="53"/>
      <c r="J51" s="53"/>
    </row>
    <row r="52" spans="1:13" ht="21" x14ac:dyDescent="0.35">
      <c r="A52" s="5"/>
      <c r="B52" s="53"/>
      <c r="C52" s="53"/>
      <c r="D52" s="53"/>
      <c r="E52" s="53"/>
      <c r="F52" s="53"/>
      <c r="G52" s="53"/>
      <c r="H52" s="53"/>
      <c r="I52" s="53"/>
      <c r="J52" s="53"/>
    </row>
    <row r="53" spans="1:13" ht="21" x14ac:dyDescent="0.35">
      <c r="A53" s="5"/>
      <c r="B53" s="53"/>
      <c r="C53" s="53"/>
      <c r="D53" s="53"/>
      <c r="E53" s="53"/>
      <c r="F53" s="53"/>
      <c r="G53" s="153"/>
      <c r="H53" s="153"/>
      <c r="I53" s="153"/>
      <c r="J53" s="53"/>
      <c r="K53" s="148"/>
      <c r="L53" s="148"/>
      <c r="M53" s="148"/>
    </row>
    <row r="54" spans="1:13" ht="21" x14ac:dyDescent="0.35">
      <c r="A54" s="5"/>
      <c r="B54" s="53"/>
      <c r="C54" s="53"/>
      <c r="D54" s="53"/>
      <c r="E54" s="53"/>
      <c r="F54" s="53"/>
      <c r="G54" s="57"/>
      <c r="H54" s="57"/>
      <c r="I54" s="57"/>
      <c r="J54" s="53"/>
      <c r="K54" s="42"/>
      <c r="L54" s="42"/>
      <c r="M54" s="42"/>
    </row>
    <row r="55" spans="1:13" ht="21" x14ac:dyDescent="0.35">
      <c r="A55" s="5"/>
      <c r="B55" s="53"/>
      <c r="C55" s="53"/>
      <c r="D55" s="53"/>
      <c r="E55" s="53"/>
      <c r="F55" s="53"/>
      <c r="G55" s="56"/>
      <c r="H55" s="57"/>
      <c r="I55" s="57"/>
      <c r="J55" s="53"/>
      <c r="K55" s="32"/>
      <c r="L55" s="42"/>
      <c r="M55" s="42"/>
    </row>
    <row r="56" spans="1:13" ht="21" x14ac:dyDescent="0.35">
      <c r="A56" s="5"/>
      <c r="B56" s="53"/>
      <c r="G56" s="33"/>
      <c r="H56" s="35"/>
      <c r="I56" s="34"/>
      <c r="K56" s="33"/>
      <c r="L56" s="35"/>
      <c r="M56" s="34"/>
    </row>
    <row r="57" spans="1:13" ht="15.75" x14ac:dyDescent="0.25">
      <c r="A57" s="5"/>
      <c r="B57" s="5"/>
      <c r="G57" s="33"/>
      <c r="H57" s="35"/>
      <c r="I57" s="34"/>
      <c r="K57" s="33"/>
      <c r="L57" s="35"/>
      <c r="M57" s="34"/>
    </row>
    <row r="58" spans="1:13" ht="15.75" x14ac:dyDescent="0.25">
      <c r="A58" s="5"/>
      <c r="B58" s="5"/>
      <c r="G58" s="33"/>
      <c r="H58" s="35"/>
      <c r="I58" s="34"/>
      <c r="K58" s="33"/>
      <c r="L58" s="35"/>
      <c r="M58" s="34"/>
    </row>
    <row r="59" spans="1:13" ht="15.75" x14ac:dyDescent="0.25">
      <c r="A59" s="5"/>
      <c r="B59" s="5"/>
      <c r="G59" s="41"/>
      <c r="H59" s="40"/>
      <c r="I59" s="40"/>
      <c r="K59" s="41"/>
      <c r="L59" s="45"/>
      <c r="M59" s="46"/>
    </row>
    <row r="60" spans="1:13" ht="15.75" x14ac:dyDescent="0.25">
      <c r="A60" s="5"/>
      <c r="B60" s="5"/>
      <c r="G60" s="32"/>
      <c r="H60" s="35"/>
      <c r="I60" s="37"/>
      <c r="K60" s="32"/>
      <c r="L60" s="35"/>
      <c r="M60" s="34"/>
    </row>
    <row r="61" spans="1:13" ht="15.75" x14ac:dyDescent="0.25">
      <c r="A61" s="5"/>
      <c r="B61" s="5"/>
      <c r="G61" s="38"/>
      <c r="H61" s="40"/>
      <c r="I61" s="40"/>
      <c r="K61" s="38"/>
      <c r="L61" s="45"/>
      <c r="M61" s="46"/>
    </row>
    <row r="62" spans="1:13" ht="15.75" x14ac:dyDescent="0.25">
      <c r="A62" s="5"/>
      <c r="B62" s="5"/>
      <c r="G62" s="32"/>
      <c r="H62" s="35"/>
      <c r="I62" s="35"/>
      <c r="K62" s="32"/>
      <c r="L62" s="35"/>
      <c r="M62" s="34"/>
    </row>
    <row r="63" spans="1:13" ht="15.75" x14ac:dyDescent="0.25">
      <c r="A63" s="5"/>
      <c r="B63" s="5"/>
      <c r="G63" s="38"/>
      <c r="H63" s="40"/>
      <c r="I63" s="40"/>
      <c r="K63" s="38"/>
      <c r="L63" s="45"/>
      <c r="M63" s="46"/>
    </row>
    <row r="64" spans="1:13" ht="15.75" x14ac:dyDescent="0.25">
      <c r="A64" s="5"/>
      <c r="B64" s="5"/>
      <c r="G64" s="32"/>
      <c r="H64" s="36"/>
      <c r="I64" s="37"/>
      <c r="K64" s="32"/>
      <c r="L64" s="35"/>
      <c r="M64" s="34"/>
    </row>
    <row r="65" spans="1:13" ht="15.75" x14ac:dyDescent="0.25">
      <c r="A65" s="5"/>
      <c r="B65" s="5"/>
      <c r="G65" s="38"/>
      <c r="H65" s="39"/>
      <c r="I65" s="39"/>
      <c r="K65" s="38"/>
      <c r="L65" s="45"/>
      <c r="M65" s="46"/>
    </row>
    <row r="66" spans="1:13" ht="15.75" x14ac:dyDescent="0.25">
      <c r="A66" s="5"/>
      <c r="B66" s="5"/>
      <c r="L66" s="35"/>
      <c r="M66" s="34"/>
    </row>
    <row r="67" spans="1:13" ht="15.75" x14ac:dyDescent="0.25">
      <c r="A67" s="5"/>
      <c r="B67" s="5"/>
      <c r="G67" s="32"/>
      <c r="H67" s="37"/>
      <c r="I67" s="37"/>
      <c r="K67" s="32"/>
      <c r="L67" s="35"/>
      <c r="M67" s="34"/>
    </row>
    <row r="68" spans="1:13" ht="15.75" x14ac:dyDescent="0.25">
      <c r="A68" s="5"/>
      <c r="B68" s="5"/>
      <c r="G68" s="38"/>
      <c r="H68" s="39"/>
      <c r="I68" s="39"/>
      <c r="K68" s="38"/>
      <c r="L68" s="45"/>
      <c r="M68" s="46"/>
    </row>
    <row r="69" spans="1:13" ht="15.75" x14ac:dyDescent="0.25">
      <c r="A69" s="5"/>
      <c r="B69" s="5"/>
    </row>
    <row r="70" spans="1:13" ht="15.75" x14ac:dyDescent="0.25">
      <c r="A70" s="5"/>
      <c r="B70" s="5"/>
    </row>
    <row r="71" spans="1:13" ht="15.75" x14ac:dyDescent="0.25">
      <c r="A71" s="5"/>
      <c r="B71" s="5"/>
      <c r="G71" s="148"/>
      <c r="H71" s="148"/>
      <c r="I71" s="148"/>
    </row>
    <row r="72" spans="1:13" ht="15.75" x14ac:dyDescent="0.25">
      <c r="A72" s="5"/>
      <c r="B72" s="5"/>
      <c r="G72" s="42"/>
      <c r="H72" s="42"/>
      <c r="I72" s="42"/>
    </row>
    <row r="73" spans="1:13" ht="15.75" x14ac:dyDescent="0.25">
      <c r="A73" s="5"/>
      <c r="B73" s="5"/>
      <c r="G73" s="32"/>
      <c r="H73" s="42"/>
      <c r="I73" s="42"/>
    </row>
    <row r="74" spans="1:13" ht="15.75" x14ac:dyDescent="0.25">
      <c r="A74" s="5"/>
      <c r="B74" s="5"/>
      <c r="G74" s="33"/>
      <c r="H74" s="35"/>
      <c r="I74" s="34"/>
    </row>
    <row r="75" spans="1:13" ht="15.75" x14ac:dyDescent="0.25">
      <c r="A75" s="5"/>
      <c r="B75" s="5"/>
      <c r="G75" s="33"/>
      <c r="H75" s="35"/>
      <c r="I75" s="34"/>
    </row>
    <row r="76" spans="1:13" ht="15.75" x14ac:dyDescent="0.25">
      <c r="A76" s="5"/>
      <c r="B76" s="5"/>
      <c r="G76" s="33"/>
      <c r="H76" s="35"/>
      <c r="I76" s="34"/>
    </row>
    <row r="77" spans="1:13" ht="15.75" x14ac:dyDescent="0.25">
      <c r="A77" s="5"/>
      <c r="B77" s="5"/>
      <c r="G77" s="41"/>
      <c r="H77" s="40"/>
      <c r="I77" s="40"/>
    </row>
    <row r="78" spans="1:13" ht="15.75" x14ac:dyDescent="0.25">
      <c r="A78" s="5"/>
      <c r="B78" s="5"/>
      <c r="G78" s="32"/>
      <c r="H78" s="35"/>
      <c r="I78" s="37"/>
    </row>
    <row r="79" spans="1:13" ht="15.75" x14ac:dyDescent="0.25">
      <c r="A79" s="5"/>
      <c r="B79" s="5"/>
      <c r="G79" s="38"/>
      <c r="H79" s="40"/>
      <c r="I79" s="40"/>
    </row>
    <row r="80" spans="1:13" ht="15.75" x14ac:dyDescent="0.25">
      <c r="A80" s="5"/>
      <c r="B80" s="5"/>
      <c r="G80" s="32"/>
      <c r="H80" s="35"/>
      <c r="I80" s="35"/>
    </row>
    <row r="81" spans="1:11" ht="15.75" x14ac:dyDescent="0.25">
      <c r="A81" s="5"/>
      <c r="B81" s="5"/>
      <c r="G81" s="38"/>
      <c r="H81" s="40"/>
      <c r="I81" s="40"/>
    </row>
    <row r="82" spans="1:11" ht="15.75" x14ac:dyDescent="0.25">
      <c r="A82" s="5"/>
      <c r="B82" s="5"/>
      <c r="G82" s="32"/>
      <c r="H82" s="36"/>
      <c r="I82" s="37"/>
    </row>
    <row r="83" spans="1:11" ht="15.75" x14ac:dyDescent="0.25">
      <c r="A83" s="5"/>
      <c r="B83" s="5"/>
      <c r="G83" s="38"/>
      <c r="H83" s="39"/>
      <c r="I83" s="39"/>
    </row>
    <row r="84" spans="1:11" ht="15.75" x14ac:dyDescent="0.25">
      <c r="A84" s="5"/>
      <c r="B84" s="5"/>
    </row>
    <row r="85" spans="1:11" ht="15.75" x14ac:dyDescent="0.25">
      <c r="A85" s="5"/>
      <c r="B85" s="5"/>
      <c r="G85" s="32"/>
      <c r="H85" s="37"/>
      <c r="I85" s="37"/>
    </row>
    <row r="86" spans="1:11" ht="15.75" x14ac:dyDescent="0.25">
      <c r="A86" s="5"/>
      <c r="B86" s="5"/>
      <c r="G86" s="38"/>
      <c r="H86" s="39"/>
      <c r="I86" s="39"/>
    </row>
    <row r="87" spans="1:11" ht="15.75" x14ac:dyDescent="0.25">
      <c r="A87" s="5"/>
      <c r="B87" s="5"/>
    </row>
    <row r="88" spans="1:11" ht="15.75" x14ac:dyDescent="0.25">
      <c r="A88" s="5"/>
      <c r="B88" s="5"/>
    </row>
    <row r="89" spans="1:11" ht="15.75" x14ac:dyDescent="0.25">
      <c r="A89" s="5"/>
      <c r="B89" s="5"/>
    </row>
    <row r="90" spans="1:11" ht="15.75" x14ac:dyDescent="0.25">
      <c r="A90" s="5"/>
      <c r="B90" s="5"/>
    </row>
    <row r="91" spans="1:11" ht="15.75" x14ac:dyDescent="0.25">
      <c r="A91" s="5"/>
      <c r="B91" s="5"/>
    </row>
    <row r="92" spans="1:11" ht="15.75" x14ac:dyDescent="0.25">
      <c r="B92" s="5"/>
      <c r="C92" s="25"/>
      <c r="D92" s="25"/>
      <c r="E92" s="25"/>
      <c r="F92" s="25"/>
      <c r="G92" s="25"/>
      <c r="H92" s="25"/>
      <c r="I92" s="25"/>
      <c r="J92" s="5"/>
      <c r="K92" s="5"/>
    </row>
    <row r="93" spans="1:11" ht="15.75" x14ac:dyDescent="0.25">
      <c r="B93" s="31"/>
      <c r="C93" s="25"/>
      <c r="D93" s="25"/>
      <c r="E93" s="25"/>
      <c r="F93" s="25"/>
      <c r="G93" s="25"/>
      <c r="H93" s="25"/>
      <c r="I93" s="25"/>
      <c r="J93" s="5"/>
      <c r="K93" s="5"/>
    </row>
    <row r="94" spans="1:11" ht="15.75" x14ac:dyDescent="0.25">
      <c r="B94" s="31"/>
      <c r="C94" s="25"/>
      <c r="D94" s="25"/>
      <c r="E94" s="25"/>
      <c r="F94" s="25"/>
      <c r="G94" s="25"/>
      <c r="H94" s="25"/>
      <c r="I94" s="25"/>
      <c r="J94" s="5"/>
      <c r="K94" s="5"/>
    </row>
    <row r="95" spans="1:11" ht="15.75" x14ac:dyDescent="0.25">
      <c r="B95" s="31"/>
      <c r="C95" s="25"/>
      <c r="D95" s="25"/>
      <c r="E95" s="25"/>
      <c r="F95" s="25"/>
      <c r="G95" s="25"/>
      <c r="H95" s="25"/>
      <c r="I95" s="25"/>
      <c r="J95" s="5"/>
      <c r="K95" s="5"/>
    </row>
    <row r="96" spans="1:11" ht="15.75" x14ac:dyDescent="0.25">
      <c r="B96" s="31"/>
      <c r="C96" s="25"/>
      <c r="D96" s="25"/>
      <c r="E96" s="25"/>
      <c r="F96" s="25"/>
      <c r="G96" s="25"/>
      <c r="H96" s="25"/>
      <c r="I96" s="25"/>
      <c r="J96" s="5"/>
      <c r="K96" s="5"/>
    </row>
    <row r="97" spans="2:11" ht="15.75" x14ac:dyDescent="0.25">
      <c r="B97" s="31"/>
      <c r="C97" s="25"/>
      <c r="D97" s="25"/>
      <c r="E97" s="25"/>
      <c r="F97" s="25"/>
      <c r="G97" s="25"/>
      <c r="H97" s="25"/>
      <c r="I97" s="25"/>
      <c r="J97" s="5"/>
      <c r="K97" s="5"/>
    </row>
    <row r="98" spans="2:11" ht="15.75" x14ac:dyDescent="0.25">
      <c r="B98" s="31"/>
      <c r="C98" s="25"/>
      <c r="D98" s="25"/>
      <c r="E98" s="25"/>
      <c r="F98" s="25"/>
      <c r="G98" s="25"/>
      <c r="H98" s="25"/>
      <c r="I98" s="25"/>
      <c r="J98" s="5"/>
      <c r="K98" s="5"/>
    </row>
    <row r="99" spans="2:11" ht="15.75" x14ac:dyDescent="0.25">
      <c r="B99" s="31"/>
      <c r="C99" s="25"/>
      <c r="D99" s="25"/>
      <c r="E99" s="25"/>
      <c r="F99" s="25"/>
      <c r="G99" s="25"/>
      <c r="H99" s="25"/>
      <c r="I99" s="25"/>
      <c r="J99" s="5"/>
      <c r="K99" s="5"/>
    </row>
    <row r="100" spans="2:11" ht="15.75" x14ac:dyDescent="0.25">
      <c r="B100" s="31"/>
      <c r="C100" s="25"/>
      <c r="D100" s="25"/>
      <c r="E100" s="25"/>
      <c r="F100" s="25"/>
      <c r="G100" s="25"/>
      <c r="H100" s="25"/>
      <c r="I100" s="25"/>
      <c r="J100" s="5"/>
      <c r="K100" s="5"/>
    </row>
    <row r="101" spans="2:11" ht="15.75" x14ac:dyDescent="0.25">
      <c r="B101" s="31"/>
      <c r="C101" s="25"/>
      <c r="D101" s="25"/>
      <c r="E101" s="25"/>
      <c r="F101" s="25"/>
      <c r="G101" s="25"/>
      <c r="H101" s="25"/>
      <c r="I101" s="25"/>
      <c r="J101" s="5"/>
      <c r="K101" s="5"/>
    </row>
    <row r="102" spans="2:11" ht="15.75" x14ac:dyDescent="0.25">
      <c r="B102" s="31"/>
      <c r="C102" s="25"/>
      <c r="D102" s="25"/>
      <c r="E102" s="25"/>
      <c r="F102" s="25"/>
      <c r="G102" s="25"/>
      <c r="H102" s="25"/>
      <c r="I102" s="25"/>
      <c r="J102" s="5"/>
      <c r="K102" s="5"/>
    </row>
    <row r="103" spans="2:11" ht="15.75" x14ac:dyDescent="0.25">
      <c r="B103" s="31"/>
      <c r="C103" s="25"/>
      <c r="D103" s="25"/>
      <c r="E103" s="25"/>
      <c r="F103" s="25"/>
      <c r="G103" s="25"/>
      <c r="H103" s="25"/>
      <c r="I103" s="25"/>
      <c r="J103" s="5"/>
      <c r="K103" s="5"/>
    </row>
    <row r="104" spans="2:11" ht="18.75" x14ac:dyDescent="0.3">
      <c r="B104" s="31"/>
      <c r="C104" s="25"/>
      <c r="D104" s="24"/>
    </row>
    <row r="105" spans="2:11" ht="18.75" x14ac:dyDescent="0.3">
      <c r="B105" s="25"/>
      <c r="C105" s="25"/>
      <c r="D105" s="24"/>
    </row>
    <row r="106" spans="2:11" ht="18.75" x14ac:dyDescent="0.3">
      <c r="B106" s="25"/>
      <c r="C106" s="25"/>
      <c r="D106" s="24"/>
    </row>
    <row r="107" spans="2:11" ht="15.75" x14ac:dyDescent="0.25">
      <c r="B107" s="25"/>
      <c r="C107" s="25"/>
    </row>
    <row r="108" spans="2:11" ht="15.75" x14ac:dyDescent="0.25">
      <c r="B108" s="25"/>
      <c r="C108" s="5"/>
    </row>
    <row r="109" spans="2:11" ht="15.75" x14ac:dyDescent="0.25">
      <c r="B109" s="25"/>
      <c r="C109" s="5"/>
    </row>
    <row r="110" spans="2:11" ht="15.75" x14ac:dyDescent="0.25">
      <c r="B110" s="5"/>
      <c r="C110" s="5"/>
    </row>
    <row r="111" spans="2:11" ht="15.75" x14ac:dyDescent="0.25">
      <c r="B111" s="5"/>
      <c r="C111" s="5"/>
    </row>
    <row r="112" spans="2:11" ht="15.75" x14ac:dyDescent="0.25">
      <c r="B112" s="5"/>
      <c r="C112" s="5"/>
    </row>
    <row r="113" spans="2:4" ht="18.75" x14ac:dyDescent="0.3">
      <c r="B113" s="24"/>
      <c r="C113" s="24"/>
    </row>
    <row r="114" spans="2:4" ht="18.75" x14ac:dyDescent="0.3">
      <c r="B114" s="24"/>
      <c r="C114" s="24"/>
    </row>
    <row r="115" spans="2:4" ht="18.75" x14ac:dyDescent="0.3">
      <c r="B115" s="24"/>
      <c r="C115" s="24"/>
      <c r="D115" s="2"/>
    </row>
    <row r="116" spans="2:4" ht="18.75" x14ac:dyDescent="0.3">
      <c r="B116" s="24"/>
      <c r="C116" s="24"/>
    </row>
    <row r="125" spans="2:4" x14ac:dyDescent="0.25">
      <c r="C125" s="2"/>
    </row>
    <row r="129" spans="2:2" x14ac:dyDescent="0.25">
      <c r="B129" s="3"/>
    </row>
    <row r="130" spans="2:2" x14ac:dyDescent="0.25">
      <c r="B130" s="3"/>
    </row>
    <row r="132" spans="2:2" x14ac:dyDescent="0.25">
      <c r="B132" s="3"/>
    </row>
    <row r="133" spans="2:2" x14ac:dyDescent="0.25">
      <c r="B133" s="3"/>
    </row>
    <row r="135" spans="2:2" x14ac:dyDescent="0.25">
      <c r="B135" s="3"/>
    </row>
    <row r="136" spans="2:2" x14ac:dyDescent="0.25">
      <c r="B136" s="3"/>
    </row>
    <row r="138" spans="2:2" x14ac:dyDescent="0.25">
      <c r="B138" s="3"/>
    </row>
    <row r="139" spans="2:2" x14ac:dyDescent="0.25">
      <c r="B139" s="3"/>
    </row>
  </sheetData>
  <sheetProtection algorithmName="SHA-512" hashValue="3VkCtAkrqcQBQH68GC/5TnG2l/4faRtpX34AUbs276nGxapyRNo+ksILtAWe+IV3xOAT9rloZi2xlRkUxfjhxA==" saltValue="a9WU+m0IHDp1UaXQvm937w==" spinCount="100000" sheet="1" objects="1" scenarios="1"/>
  <mergeCells count="5">
    <mergeCell ref="G71:I71"/>
    <mergeCell ref="B20:C20"/>
    <mergeCell ref="C14:F14"/>
    <mergeCell ref="G53:I53"/>
    <mergeCell ref="K53:M53"/>
  </mergeCells>
  <dataValidations count="4">
    <dataValidation type="list" allowBlank="1" showInputMessage="1" showErrorMessage="1" sqref="C17">
      <formula1>K</formula1>
    </dataValidation>
    <dataValidation type="list" allowBlank="1" showInputMessage="1" showErrorMessage="1" sqref="C18">
      <formula1>P</formula1>
    </dataValidation>
    <dataValidation type="list" allowBlank="1" showInputMessage="1" showErrorMessage="1" sqref="C16">
      <formula1>N</formula1>
    </dataValidation>
    <dataValidation type="list" allowBlank="1" showInputMessage="1" showErrorMessage="1" sqref="C25">
      <formula1>WINTER</formula1>
    </dataValidation>
  </dataValidations>
  <pageMargins left="0.7" right="0.7" top="0.75" bottom="0.75" header="0.3" footer="0.3"/>
  <pageSetup scale="50" orientation="landscape"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 Names'!$K$9:$K$16</xm:f>
          </x14:formula1>
          <xm:sqref>C6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4:V127"/>
  <sheetViews>
    <sheetView zoomScaleNormal="100" workbookViewId="0">
      <selection activeCell="D9" sqref="D9"/>
    </sheetView>
  </sheetViews>
  <sheetFormatPr defaultRowHeight="15" x14ac:dyDescent="0.25"/>
  <cols>
    <col min="1" max="1" width="8.5703125" style="1" customWidth="1"/>
    <col min="2" max="2" width="49.140625" style="1" customWidth="1"/>
    <col min="3" max="3" width="34.5703125" style="1" customWidth="1"/>
    <col min="4" max="4" width="32.28515625" style="1" customWidth="1"/>
    <col min="5" max="5" width="19" style="1" bestFit="1" customWidth="1"/>
    <col min="6" max="6" width="18.7109375" style="1" customWidth="1"/>
    <col min="7" max="7" width="32.140625" style="1" bestFit="1" customWidth="1"/>
    <col min="8" max="8" width="8.7109375" style="1" bestFit="1" customWidth="1"/>
    <col min="9" max="9" width="18.28515625" style="1" customWidth="1"/>
    <col min="10" max="10" width="19.140625" style="1" customWidth="1"/>
    <col min="11" max="11" width="12.5703125" style="1" customWidth="1"/>
    <col min="12" max="12" width="13.42578125" style="1" customWidth="1"/>
    <col min="13" max="13" width="12.85546875" style="1" customWidth="1"/>
    <col min="14" max="14" width="20.140625" style="1" bestFit="1" customWidth="1"/>
    <col min="15" max="15" width="9.140625" style="1"/>
    <col min="16" max="16" width="21.140625" style="1" bestFit="1" customWidth="1"/>
    <col min="17" max="17" width="29.140625" style="1" bestFit="1" customWidth="1"/>
    <col min="18" max="18" width="30.7109375" style="1" bestFit="1" customWidth="1"/>
    <col min="19" max="19" width="9.140625" style="1"/>
    <col min="20" max="20" width="22" style="1" bestFit="1" customWidth="1"/>
    <col min="21" max="21" width="29.140625" style="1" bestFit="1" customWidth="1"/>
    <col min="22" max="22" width="30.7109375" style="1" bestFit="1" customWidth="1"/>
    <col min="23" max="16384" width="9.140625" style="1"/>
  </cols>
  <sheetData>
    <row r="4" spans="2:22" x14ac:dyDescent="0.25">
      <c r="B4" s="21"/>
    </row>
    <row r="5" spans="2:22" ht="26.25" customHeight="1" x14ac:dyDescent="0.35">
      <c r="D5" s="53"/>
      <c r="E5" s="53"/>
      <c r="F5" s="53"/>
      <c r="G5" s="53"/>
      <c r="H5" s="53"/>
      <c r="I5" s="53"/>
      <c r="J5" s="53"/>
    </row>
    <row r="6" spans="2:22" s="24" customFormat="1" ht="26.25" customHeight="1" x14ac:dyDescent="0.3">
      <c r="B6" s="94" t="s">
        <v>33</v>
      </c>
      <c r="C6" s="170" t="s">
        <v>6</v>
      </c>
    </row>
    <row r="7" spans="2:22" s="24" customFormat="1" ht="26.25" customHeight="1" x14ac:dyDescent="0.3">
      <c r="B7" s="95" t="s">
        <v>30</v>
      </c>
      <c r="C7" s="161">
        <v>1</v>
      </c>
    </row>
    <row r="8" spans="2:22" s="24" customFormat="1" ht="26.25" customHeight="1" x14ac:dyDescent="0.3">
      <c r="B8" s="96" t="s">
        <v>99</v>
      </c>
      <c r="C8" s="170">
        <v>1</v>
      </c>
    </row>
    <row r="9" spans="2:22" s="24" customFormat="1" ht="26.25" customHeight="1" x14ac:dyDescent="0.3">
      <c r="B9" s="96" t="s">
        <v>81</v>
      </c>
      <c r="C9" s="171">
        <v>35000</v>
      </c>
    </row>
    <row r="10" spans="2:22" s="24" customFormat="1" ht="26.25" customHeight="1" x14ac:dyDescent="0.3">
      <c r="B10" s="96" t="s">
        <v>132</v>
      </c>
      <c r="C10" s="163">
        <v>0</v>
      </c>
    </row>
    <row r="11" spans="2:22" s="24" customFormat="1" ht="26.25" customHeight="1" x14ac:dyDescent="0.3">
      <c r="B11" s="96" t="s">
        <v>133</v>
      </c>
      <c r="C11" s="162">
        <v>10.5</v>
      </c>
    </row>
    <row r="12" spans="2:22" s="24" customFormat="1" ht="26.25" customHeight="1" x14ac:dyDescent="0.3">
      <c r="B12" s="96" t="s">
        <v>134</v>
      </c>
      <c r="C12" s="163">
        <v>50</v>
      </c>
    </row>
    <row r="13" spans="2:22" s="24" customFormat="1" ht="14.25" customHeight="1" x14ac:dyDescent="0.3"/>
    <row r="14" spans="2:22" s="24" customFormat="1" ht="14.25" customHeight="1" x14ac:dyDescent="0.3">
      <c r="P14" s="154"/>
      <c r="Q14" s="154"/>
      <c r="R14" s="154"/>
      <c r="S14" s="58"/>
      <c r="T14" s="154"/>
      <c r="U14" s="154"/>
      <c r="V14" s="154"/>
    </row>
    <row r="15" spans="2:22" s="24" customFormat="1" ht="18.75" x14ac:dyDescent="0.3">
      <c r="B15" s="43"/>
      <c r="C15" s="151" t="s">
        <v>16</v>
      </c>
      <c r="D15" s="152"/>
      <c r="E15" s="152"/>
      <c r="F15" s="152"/>
      <c r="G15" s="47" t="s">
        <v>32</v>
      </c>
      <c r="H15" s="59"/>
      <c r="I15" s="60"/>
      <c r="M15" s="61"/>
      <c r="N15" s="61"/>
      <c r="O15" s="61"/>
      <c r="Q15" s="61"/>
      <c r="R15" s="61"/>
      <c r="S15" s="61"/>
    </row>
    <row r="16" spans="2:22" s="24" customFormat="1" ht="18.75" x14ac:dyDescent="0.3">
      <c r="B16" s="43"/>
      <c r="C16" s="44" t="s">
        <v>19</v>
      </c>
      <c r="D16" s="44" t="s">
        <v>20</v>
      </c>
      <c r="E16" s="44" t="s">
        <v>21</v>
      </c>
      <c r="F16" s="44" t="s">
        <v>22</v>
      </c>
      <c r="G16" s="62" t="s">
        <v>31</v>
      </c>
      <c r="K16" s="63"/>
      <c r="L16" s="61"/>
      <c r="M16" s="61"/>
      <c r="N16" s="64"/>
      <c r="O16" s="63"/>
      <c r="P16" s="61"/>
      <c r="Q16" s="61"/>
    </row>
    <row r="17" spans="2:22" s="24" customFormat="1" ht="18.75" x14ac:dyDescent="0.3">
      <c r="B17" s="65" t="s">
        <v>17</v>
      </c>
      <c r="C17" s="66" t="s">
        <v>9</v>
      </c>
      <c r="D17" s="67" t="str">
        <f>IF(C17="UREA","46-0-0",IF(C17="ANHYDROUS","82-0-0",IF(C17="UAN32","32-0-0",IF(C17="UAN28","28-0-0",""))))</f>
        <v>46-0-0</v>
      </c>
      <c r="E17" s="68">
        <v>340</v>
      </c>
      <c r="F17" s="69">
        <f>IF(C17="UREA",(E17/(0.46*2000)),IF(C17="ANHYDROUS",(E17/(0.82*2000)),IF(C17="UAN32",(E17/(0.32*2000)),IF(C17="UAN28",(E17/(0.28*2000)),""))))</f>
        <v>0.36956521739130432</v>
      </c>
      <c r="G17" s="70">
        <f>Data!D3*F17*C7</f>
        <v>4.4347826086956523</v>
      </c>
      <c r="K17" s="71"/>
      <c r="L17" s="72"/>
      <c r="M17" s="64"/>
      <c r="N17" s="64"/>
      <c r="O17" s="71"/>
      <c r="P17" s="72"/>
      <c r="Q17" s="64"/>
    </row>
    <row r="18" spans="2:22" s="24" customFormat="1" ht="18.75" x14ac:dyDescent="0.3">
      <c r="B18" s="65" t="s">
        <v>23</v>
      </c>
      <c r="C18" s="73" t="s">
        <v>14</v>
      </c>
      <c r="D18" s="74" t="str">
        <f>IF(C18="MAP","11-52-0",IF(C18="DAP","18-46-0",IF(C18="10-34-0","10-43-0","")))</f>
        <v>18-46-0</v>
      </c>
      <c r="E18" s="75">
        <v>454</v>
      </c>
      <c r="F18" s="76">
        <f>IF(C18="MAP",((E18-2000*0.11*F17)/(2000*0.52)),IF(C18="DAP",((E18-2000*0.18*F17)/(2000*0.46)),IF(C18="10-34-0",((E18-2000*0.1*F17)/(2000*0.34)),"")))</f>
        <v>0.34886578449905481</v>
      </c>
      <c r="G18" s="77">
        <f>Data!D4*F18*C7</f>
        <v>1.3954631379962192</v>
      </c>
      <c r="K18" s="71"/>
      <c r="L18" s="72"/>
      <c r="M18" s="64"/>
      <c r="N18" s="64"/>
      <c r="O18" s="71"/>
      <c r="P18" s="72"/>
      <c r="Q18" s="64"/>
    </row>
    <row r="19" spans="2:22" s="24" customFormat="1" ht="18.75" x14ac:dyDescent="0.3">
      <c r="B19" s="78" t="s">
        <v>18</v>
      </c>
      <c r="C19" s="79" t="s">
        <v>11</v>
      </c>
      <c r="D19" s="80" t="str">
        <f>IF(C19="POTASH (Muriate)","0-0-60",IF(C19="SULFATE POTASH","0-0-50",""))</f>
        <v>0-0-60</v>
      </c>
      <c r="E19" s="81">
        <v>325</v>
      </c>
      <c r="F19" s="82">
        <f>IF(C19="POTASH (Muriate)",(E19/(0.6*2000)),IF(C19="SULFATE POTASH",(E19/(0.5*2000)),""))</f>
        <v>0.27083333333333331</v>
      </c>
      <c r="G19" s="83">
        <f>Data!D5*F19*C7</f>
        <v>5.4166666666666661</v>
      </c>
      <c r="K19" s="71"/>
      <c r="L19" s="72"/>
      <c r="M19" s="64"/>
      <c r="O19" s="71"/>
      <c r="P19" s="72"/>
      <c r="Q19" s="64"/>
    </row>
    <row r="20" spans="2:22" s="24" customFormat="1" ht="18.75" x14ac:dyDescent="0.3">
      <c r="B20" s="48"/>
      <c r="C20" s="48"/>
      <c r="D20" s="48"/>
      <c r="E20" s="48"/>
      <c r="F20" s="48"/>
      <c r="G20" s="84">
        <f>SUM(G17:G19)</f>
        <v>11.246912413358537</v>
      </c>
      <c r="K20" s="85"/>
      <c r="L20" s="86"/>
      <c r="M20" s="86"/>
      <c r="O20" s="85"/>
      <c r="P20" s="87"/>
      <c r="Q20" s="88"/>
    </row>
    <row r="21" spans="2:22" s="24" customFormat="1" ht="18.75" x14ac:dyDescent="0.3">
      <c r="B21" s="48"/>
      <c r="C21" s="48"/>
      <c r="D21" s="48"/>
      <c r="E21" s="48"/>
      <c r="F21" s="48"/>
      <c r="G21" s="76"/>
      <c r="K21" s="85"/>
      <c r="L21" s="86"/>
      <c r="M21" s="86"/>
      <c r="O21" s="85"/>
      <c r="P21" s="87"/>
      <c r="Q21" s="88"/>
    </row>
    <row r="22" spans="2:22" s="24" customFormat="1" ht="23.25" customHeight="1" x14ac:dyDescent="0.3">
      <c r="B22" s="123"/>
      <c r="C22" s="105" t="s">
        <v>80</v>
      </c>
      <c r="D22" s="106" t="s">
        <v>79</v>
      </c>
      <c r="E22" s="48"/>
      <c r="F22" s="48"/>
      <c r="G22" s="48"/>
      <c r="H22" s="48"/>
      <c r="I22" s="48"/>
      <c r="P22" s="91"/>
      <c r="Q22" s="86"/>
      <c r="R22" s="86"/>
      <c r="T22" s="91"/>
      <c r="U22" s="87"/>
      <c r="V22" s="88"/>
    </row>
    <row r="23" spans="2:22" s="24" customFormat="1" ht="22.5" customHeight="1" x14ac:dyDescent="0.3">
      <c r="B23" s="99" t="s">
        <v>77</v>
      </c>
      <c r="C23" s="103" t="str">
        <f>IF(C6="--Choose One--","--",IF(C6="SMALL SQUARE (50 LBS)",Data!D8,IF('Custom Hire'!C6="LARGE SQUARE (800 LBS)",Data!D9,IF('Custom Hire'!C6="LARGE SQUARE (1000 LBS)",Data!D10,IF('Custom Hire'!C6="LARGE SQUARE (1500 LBS)",Data!D11,IF('Custom Hire'!C6="LARGE ROUND (800 LBS)",Data!D12,IF('Custom Hire'!C6="LARGE ROUND (1100 LBS)",Data!D13,IF('Custom Hire'!C6="LARGE ROUND (1500 LBS)",Data!D14,"--"))))))))</f>
        <v>--</v>
      </c>
      <c r="D23" s="168">
        <v>0.7</v>
      </c>
      <c r="E23" s="48"/>
      <c r="F23" s="48"/>
      <c r="G23" s="48"/>
      <c r="H23" s="48"/>
      <c r="I23" s="48"/>
      <c r="P23" s="91"/>
      <c r="Q23" s="86"/>
      <c r="R23" s="86"/>
      <c r="T23" s="91"/>
      <c r="U23" s="87"/>
      <c r="V23" s="88"/>
    </row>
    <row r="24" spans="2:22" s="24" customFormat="1" ht="18.75" x14ac:dyDescent="0.3">
      <c r="B24" s="99" t="s">
        <v>141</v>
      </c>
      <c r="C24" s="103" t="str">
        <f>IF(C6="--Choose One--","--",IF(C6="SMALL SQUARE (50 LBS)",Data!D16,IF('Custom Hire'!C6="LARGE SQUARE (800 LBS)",Data!D17,IF('Custom Hire'!C6="LARGE SQUARE (1000 LBS)",Data!D18,IF('Custom Hire'!C6="LARGE SQUARE (1500 LBS)",Data!D19,IF('Custom Hire'!C6="LARGE ROUND (800 LBS)",Data!D20,IF('Custom Hire'!C6="LARGE ROUND (1100 LBS)",Data!D21,IF('Custom Hire'!C6="LARGE ROUND (1500 LBS)",Data!D22,"--"))))))))</f>
        <v>--</v>
      </c>
      <c r="D24" s="168">
        <v>0.9</v>
      </c>
      <c r="E24" s="48"/>
      <c r="F24" s="48"/>
      <c r="G24" s="48"/>
      <c r="H24" s="48"/>
      <c r="I24" s="48"/>
      <c r="P24" s="91"/>
      <c r="Q24" s="86"/>
      <c r="R24" s="86"/>
      <c r="T24" s="91"/>
      <c r="U24" s="87"/>
      <c r="V24" s="88"/>
    </row>
    <row r="25" spans="2:22" s="24" customFormat="1" ht="18.75" x14ac:dyDescent="0.3">
      <c r="B25" s="102" t="s">
        <v>78</v>
      </c>
      <c r="C25" s="104" t="str">
        <f>IF(C6="--Choose One--","--",IF(C6="SMALL SQUARE (50 LBS)",Data!D24,IF('Custom Hire'!C6="LARGE SQUARE (800 LBS)",Data!D25,IF('Custom Hire'!C6="LARGE SQUARE (1000 LBS)",Data!D26,IF('Custom Hire'!C6="LARGE SQUARE (1500 LBS)",Data!D27,IF('Custom Hire'!C6="LARGE ROUND (800 LBS)",Data!D28,IF('Custom Hire'!C6="LARGE ROUND (1100 LBS)",Data!D29,IF('Custom Hire'!C6="LARGE ROUND (1500 LBS)",Data!D30,"--"))))))))</f>
        <v>--</v>
      </c>
      <c r="D25" s="169">
        <v>3.5</v>
      </c>
      <c r="E25" s="48"/>
      <c r="F25" s="48"/>
      <c r="G25" s="48"/>
      <c r="H25" s="48"/>
      <c r="I25" s="48"/>
      <c r="P25" s="91"/>
      <c r="Q25" s="86"/>
      <c r="R25" s="86"/>
      <c r="T25" s="91"/>
      <c r="U25" s="87"/>
      <c r="V25" s="88"/>
    </row>
    <row r="26" spans="2:22" s="24" customFormat="1" ht="18.75" x14ac:dyDescent="0.3">
      <c r="B26" s="48"/>
      <c r="C26" s="90"/>
      <c r="D26" s="90"/>
      <c r="E26" s="48"/>
      <c r="F26" s="48"/>
      <c r="G26" s="48"/>
      <c r="H26" s="48"/>
      <c r="I26" s="48"/>
      <c r="P26" s="91"/>
      <c r="Q26" s="86"/>
      <c r="R26" s="86"/>
      <c r="T26" s="91"/>
      <c r="U26" s="87"/>
      <c r="V26" s="88"/>
    </row>
    <row r="27" spans="2:22" s="24" customFormat="1" ht="18.75" x14ac:dyDescent="0.3">
      <c r="B27" s="48"/>
      <c r="C27" s="90"/>
      <c r="D27" s="90"/>
      <c r="E27" s="48"/>
      <c r="F27" s="48"/>
      <c r="G27" s="48"/>
      <c r="H27" s="48"/>
      <c r="I27" s="48"/>
      <c r="P27" s="91"/>
      <c r="Q27" s="86"/>
      <c r="R27" s="86"/>
      <c r="T27" s="91"/>
      <c r="U27" s="87"/>
      <c r="V27" s="88"/>
    </row>
    <row r="28" spans="2:22" s="24" customFormat="1" ht="27" customHeight="1" x14ac:dyDescent="0.3">
      <c r="B28" s="107"/>
      <c r="C28" s="124" t="s">
        <v>98</v>
      </c>
      <c r="D28" s="125" t="s">
        <v>97</v>
      </c>
      <c r="E28" s="48"/>
      <c r="F28" s="48"/>
      <c r="G28" s="48"/>
      <c r="H28" s="48"/>
      <c r="I28" s="48"/>
      <c r="P28" s="63"/>
      <c r="Q28" s="72"/>
      <c r="R28" s="72"/>
      <c r="T28" s="63"/>
      <c r="U28" s="72"/>
      <c r="V28" s="64"/>
    </row>
    <row r="29" spans="2:22" s="24" customFormat="1" ht="18.75" x14ac:dyDescent="0.3">
      <c r="B29" s="110"/>
      <c r="C29" s="126" t="s">
        <v>96</v>
      </c>
      <c r="D29" s="127" t="s">
        <v>96</v>
      </c>
      <c r="E29" s="48"/>
      <c r="F29" s="48"/>
      <c r="G29" s="48"/>
      <c r="H29" s="48"/>
      <c r="I29" s="48"/>
      <c r="P29" s="63"/>
      <c r="Q29" s="72"/>
      <c r="R29" s="72"/>
      <c r="T29" s="63"/>
      <c r="U29" s="72"/>
      <c r="V29" s="64"/>
    </row>
    <row r="30" spans="2:22" s="24" customFormat="1" ht="18.75" x14ac:dyDescent="0.3">
      <c r="B30" s="107" t="s">
        <v>74</v>
      </c>
      <c r="C30" s="128" t="str">
        <f>IF(C6="--Choose One--","--",G20/C7)</f>
        <v>--</v>
      </c>
      <c r="D30" s="129" t="str">
        <f>C30</f>
        <v>--</v>
      </c>
      <c r="E30" s="48"/>
      <c r="F30" s="48"/>
      <c r="G30" s="48"/>
      <c r="H30" s="48"/>
      <c r="I30" s="48"/>
      <c r="P30" s="91"/>
      <c r="Q30" s="86"/>
      <c r="R30" s="86"/>
      <c r="T30" s="91"/>
      <c r="U30" s="87"/>
      <c r="V30" s="88"/>
    </row>
    <row r="31" spans="2:22" s="24" customFormat="1" ht="18.75" x14ac:dyDescent="0.3">
      <c r="B31" s="113" t="s">
        <v>135</v>
      </c>
      <c r="C31" s="114">
        <f>C12*(C10*0.005)*C11</f>
        <v>0</v>
      </c>
      <c r="D31" s="115">
        <f>C31</f>
        <v>0</v>
      </c>
      <c r="E31" s="48"/>
      <c r="F31" s="48"/>
      <c r="G31" s="48"/>
      <c r="H31" s="48"/>
      <c r="I31" s="48"/>
      <c r="P31" s="91"/>
      <c r="Q31" s="86"/>
      <c r="R31" s="86"/>
      <c r="T31" s="91"/>
      <c r="U31" s="87"/>
      <c r="V31" s="88"/>
    </row>
    <row r="32" spans="2:22" s="24" customFormat="1" ht="18.75" x14ac:dyDescent="0.3">
      <c r="B32" s="113" t="s">
        <v>75</v>
      </c>
      <c r="C32" s="114" t="str">
        <f>IF(C6="--Choose One--","--",IF(C6="SMALL SQUARE (50 LBS)",(2000/50)*C23,IF('Custom Hire'!C6="LARGE SQUARE (800 LBS)",(2000/800)*C23,IF('Custom Hire'!C6="LARGE SQUARE (1000 LBS)",(2000/1000)*C23,IF('Custom Hire'!C6="LARGE SQUARE (1500 LBS)",(2000/1500)*C23,IF('Custom Hire'!C6="LARGE ROUND (800 LBS)",(2000/800)*C23,IF('Custom Hire'!C6="LARGE ROUND (1100 LBS)",(2000/1100)*C23,IF('Custom Hire'!C6="LARGE ROUND (1500 LBS)",(2000/1500)*C23,"--"))))))))</f>
        <v>--</v>
      </c>
      <c r="D32" s="115" t="str">
        <f>IF(C6="--Choose One--","--",IF(C6="SMALL SQUARE (50 LBS)",(2000/50)*D23,IF('Custom Hire'!C6="LARGE SQUARE (800 LBS)",(2000/800)*D23,IF('Custom Hire'!C6="LARGE SQUARE (1000 LBS)",(2000/1000)*D23,IF('Custom Hire'!C6="LARGE SQUARE (1500 LBS)",(2000/1500)*D23,IF('Custom Hire'!C6="LARGE ROUND (800 LBS)",(2000/800)*D23,IF('Custom Hire'!C6="LARGE ROUND (1100 LBS)",(2000/1100)*D23,IF('Custom Hire'!C6="LARGE ROUND (1500 LBS)",(2000/1500)*D23,"--"))))))))</f>
        <v>--</v>
      </c>
      <c r="E32" s="48"/>
      <c r="F32" s="48"/>
      <c r="G32" s="48"/>
      <c r="H32" s="48"/>
      <c r="I32" s="48"/>
      <c r="P32" s="63"/>
      <c r="Q32" s="92"/>
      <c r="R32" s="89"/>
      <c r="T32" s="63"/>
      <c r="U32" s="72"/>
      <c r="V32" s="64"/>
    </row>
    <row r="33" spans="1:13" s="24" customFormat="1" ht="18.75" x14ac:dyDescent="0.3">
      <c r="B33" s="113" t="s">
        <v>142</v>
      </c>
      <c r="C33" s="116" t="str">
        <f>IF(C6="--Choose One--","--",IF(C6="SMALL SQUARE (50 LBS)",(2000/50)*C24,IF('Custom Hire'!C6="LARGE SQUARE (800 LBS)",(2000/800)*C24,IF('Custom Hire'!C6="LARGE SQUARE (1000 LBS)",(2000/1000)*C24,IF('Custom Hire'!C6="LARGE SQUARE (1500 LBS)",(2000/1500)*C24,IF('Custom Hire'!C6="LARGE ROUND (800 LBS)",(2000/800)*C24,IF('Custom Hire'!C6="LARGE ROUND (1100 LBS)",(2000/1100)*C24,IF('Custom Hire'!C6="LARGE ROUND (1500 LBS)",(2000/1500)*C24,"--"))))))))</f>
        <v>--</v>
      </c>
      <c r="D33" s="115" t="str">
        <f>IF(C6="--Choose One--","--",IF(C6="SMALL SQUARE (50 LBS)",(2000/50)*D24,IF('Custom Hire'!C6="LARGE SQUARE (800 LBS)",(2000/800)*D24,IF('Custom Hire'!C6="LARGE SQUARE (1000 LBS)",(2000/1000)*D24,IF('Custom Hire'!C6="LARGE SQUARE (1500 LBS)",(2000/1500)*D24,IF('Custom Hire'!C6="LARGE ROUND (800 LBS)",(2000/800)*D24,IF('Custom Hire'!C6="LARGE ROUND (1100 LBS)",(2000/1100)*D24,IF('Custom Hire'!C6="LARGE ROUND (1500 LBS)",(2000/1500)*D24,"--"))))))))</f>
        <v>--</v>
      </c>
      <c r="G33" s="91"/>
      <c r="H33" s="93"/>
      <c r="I33" s="93"/>
      <c r="K33" s="91"/>
      <c r="L33" s="87"/>
      <c r="M33" s="88"/>
    </row>
    <row r="34" spans="1:13" s="24" customFormat="1" ht="18.75" x14ac:dyDescent="0.3">
      <c r="B34" s="117" t="s">
        <v>76</v>
      </c>
      <c r="C34" s="118" t="str">
        <f>IF(C6="--Choose One--","--",C25*C8/(C9/2000))</f>
        <v>--</v>
      </c>
      <c r="D34" s="119" t="str">
        <f>IF(C6="--Choose One--","--",D25*C8/(C9/2000))</f>
        <v>--</v>
      </c>
      <c r="L34" s="72"/>
      <c r="M34" s="64"/>
    </row>
    <row r="35" spans="1:13" ht="33" customHeight="1" x14ac:dyDescent="0.35">
      <c r="A35" s="5"/>
      <c r="B35" s="120" t="s">
        <v>28</v>
      </c>
      <c r="C35" s="121">
        <f>SUM(C30:C34)</f>
        <v>0</v>
      </c>
      <c r="D35" s="122">
        <f>SUM(D30:D34)</f>
        <v>0</v>
      </c>
      <c r="E35" s="53"/>
      <c r="F35" s="53"/>
      <c r="G35" s="54"/>
      <c r="H35" s="55"/>
      <c r="I35" s="55"/>
      <c r="J35" s="53"/>
      <c r="K35" s="38"/>
      <c r="L35" s="45"/>
      <c r="M35" s="46"/>
    </row>
    <row r="36" spans="1:13" ht="21" x14ac:dyDescent="0.35">
      <c r="A36" s="5"/>
      <c r="B36" s="53"/>
      <c r="C36" s="53"/>
      <c r="D36" s="53"/>
      <c r="E36" s="53"/>
      <c r="F36" s="53"/>
      <c r="G36" s="53"/>
      <c r="H36" s="53"/>
      <c r="I36" s="53"/>
      <c r="J36" s="53"/>
    </row>
    <row r="37" spans="1:13" ht="21" x14ac:dyDescent="0.35">
      <c r="A37" s="5"/>
      <c r="B37" s="53"/>
      <c r="C37" s="53"/>
      <c r="D37" s="53"/>
      <c r="E37" s="53"/>
      <c r="F37" s="53"/>
      <c r="G37" s="53"/>
      <c r="H37" s="53"/>
      <c r="I37" s="53"/>
      <c r="J37" s="53"/>
    </row>
    <row r="38" spans="1:13" ht="21" x14ac:dyDescent="0.35">
      <c r="A38" s="5"/>
      <c r="B38" s="53"/>
      <c r="C38" s="53"/>
      <c r="D38" s="53"/>
      <c r="E38" s="53"/>
      <c r="F38" s="53"/>
      <c r="G38" s="53"/>
      <c r="H38" s="53"/>
      <c r="I38" s="53"/>
      <c r="J38" s="53"/>
    </row>
    <row r="39" spans="1:13" ht="21" x14ac:dyDescent="0.35">
      <c r="A39" s="5"/>
      <c r="B39" s="53"/>
      <c r="C39" s="53"/>
      <c r="D39" s="53"/>
      <c r="E39" s="53"/>
      <c r="F39" s="53"/>
      <c r="G39" s="53"/>
      <c r="H39" s="53"/>
      <c r="I39" s="53"/>
      <c r="J39" s="53"/>
    </row>
    <row r="40" spans="1:13" ht="21" x14ac:dyDescent="0.35">
      <c r="A40" s="5"/>
      <c r="B40" s="53"/>
      <c r="C40" s="53"/>
      <c r="D40" s="53"/>
      <c r="E40" s="53"/>
      <c r="F40" s="53"/>
      <c r="G40" s="53"/>
      <c r="H40" s="53"/>
      <c r="I40" s="53"/>
      <c r="J40" s="53"/>
    </row>
    <row r="41" spans="1:13" ht="21" x14ac:dyDescent="0.35">
      <c r="A41" s="5"/>
      <c r="B41" s="53"/>
      <c r="C41" s="53"/>
      <c r="D41" s="53"/>
      <c r="E41" s="53"/>
      <c r="F41" s="53"/>
      <c r="G41" s="153"/>
      <c r="H41" s="153"/>
      <c r="I41" s="153"/>
      <c r="J41" s="53"/>
      <c r="K41" s="148"/>
      <c r="L41" s="148"/>
      <c r="M41" s="148"/>
    </row>
    <row r="42" spans="1:13" ht="21" x14ac:dyDescent="0.35">
      <c r="A42" s="5"/>
      <c r="B42" s="53"/>
      <c r="C42" s="53"/>
      <c r="D42" s="53"/>
      <c r="E42" s="53"/>
      <c r="F42" s="53"/>
      <c r="G42" s="57"/>
      <c r="H42" s="57"/>
      <c r="I42" s="57"/>
      <c r="J42" s="53"/>
      <c r="K42" s="42"/>
      <c r="L42" s="42"/>
      <c r="M42" s="42"/>
    </row>
    <row r="43" spans="1:13" ht="21" x14ac:dyDescent="0.35">
      <c r="A43" s="5"/>
      <c r="B43" s="53"/>
      <c r="C43" s="53"/>
      <c r="D43" s="53"/>
      <c r="E43" s="53"/>
      <c r="F43" s="53"/>
      <c r="G43" s="56"/>
      <c r="H43" s="57"/>
      <c r="I43" s="57"/>
      <c r="J43" s="53"/>
      <c r="K43" s="32"/>
      <c r="L43" s="42"/>
      <c r="M43" s="42"/>
    </row>
    <row r="44" spans="1:13" ht="21" x14ac:dyDescent="0.35">
      <c r="A44" s="5"/>
      <c r="B44" s="53"/>
      <c r="G44" s="33"/>
      <c r="H44" s="35"/>
      <c r="I44" s="34"/>
      <c r="K44" s="33"/>
      <c r="L44" s="35"/>
      <c r="M44" s="34"/>
    </row>
    <row r="45" spans="1:13" ht="15.75" x14ac:dyDescent="0.25">
      <c r="A45" s="5"/>
      <c r="B45" s="5"/>
      <c r="G45" s="33"/>
      <c r="H45" s="35"/>
      <c r="I45" s="34"/>
      <c r="K45" s="33"/>
      <c r="L45" s="35"/>
      <c r="M45" s="34"/>
    </row>
    <row r="46" spans="1:13" ht="15.75" x14ac:dyDescent="0.25">
      <c r="A46" s="5"/>
      <c r="B46" s="5"/>
      <c r="G46" s="33"/>
      <c r="H46" s="35"/>
      <c r="I46" s="34"/>
      <c r="K46" s="33"/>
      <c r="L46" s="35"/>
      <c r="M46" s="34"/>
    </row>
    <row r="47" spans="1:13" ht="15.75" x14ac:dyDescent="0.25">
      <c r="A47" s="5"/>
      <c r="B47" s="5"/>
      <c r="G47" s="41"/>
      <c r="H47" s="40"/>
      <c r="I47" s="40"/>
      <c r="K47" s="41"/>
      <c r="L47" s="45"/>
      <c r="M47" s="46"/>
    </row>
    <row r="48" spans="1:13" ht="15.75" x14ac:dyDescent="0.25">
      <c r="A48" s="5"/>
      <c r="B48" s="5"/>
      <c r="G48" s="32"/>
      <c r="H48" s="35"/>
      <c r="I48" s="37"/>
      <c r="K48" s="32"/>
      <c r="L48" s="35"/>
      <c r="M48" s="34"/>
    </row>
    <row r="49" spans="1:13" ht="15.75" x14ac:dyDescent="0.25">
      <c r="A49" s="5"/>
      <c r="B49" s="5"/>
      <c r="G49" s="38"/>
      <c r="H49" s="40"/>
      <c r="I49" s="40"/>
      <c r="K49" s="38"/>
      <c r="L49" s="45"/>
      <c r="M49" s="46"/>
    </row>
    <row r="50" spans="1:13" ht="15.75" x14ac:dyDescent="0.25">
      <c r="A50" s="5"/>
      <c r="B50" s="5"/>
      <c r="G50" s="32"/>
      <c r="H50" s="35"/>
      <c r="I50" s="35"/>
      <c r="K50" s="32"/>
      <c r="L50" s="35"/>
      <c r="M50" s="34"/>
    </row>
    <row r="51" spans="1:13" ht="15.75" x14ac:dyDescent="0.25">
      <c r="A51" s="5"/>
      <c r="B51" s="5"/>
      <c r="G51" s="38"/>
      <c r="H51" s="40"/>
      <c r="I51" s="40"/>
      <c r="K51" s="38"/>
      <c r="L51" s="45"/>
      <c r="M51" s="46"/>
    </row>
    <row r="52" spans="1:13" ht="15.75" x14ac:dyDescent="0.25">
      <c r="A52" s="5"/>
      <c r="B52" s="5"/>
      <c r="G52" s="32"/>
      <c r="H52" s="36"/>
      <c r="I52" s="37"/>
      <c r="K52" s="32"/>
      <c r="L52" s="35"/>
      <c r="M52" s="34"/>
    </row>
    <row r="53" spans="1:13" ht="15.75" x14ac:dyDescent="0.25">
      <c r="A53" s="5"/>
      <c r="B53" s="5"/>
      <c r="G53" s="38"/>
      <c r="H53" s="39"/>
      <c r="I53" s="39"/>
      <c r="K53" s="38"/>
      <c r="L53" s="45"/>
      <c r="M53" s="46"/>
    </row>
    <row r="54" spans="1:13" ht="15.75" x14ac:dyDescent="0.25">
      <c r="A54" s="5"/>
      <c r="B54" s="5"/>
      <c r="L54" s="35"/>
      <c r="M54" s="34"/>
    </row>
    <row r="55" spans="1:13" ht="15.75" x14ac:dyDescent="0.25">
      <c r="A55" s="5"/>
      <c r="B55" s="5"/>
      <c r="G55" s="32"/>
      <c r="H55" s="37"/>
      <c r="I55" s="37"/>
      <c r="K55" s="32"/>
      <c r="L55" s="35"/>
      <c r="M55" s="34"/>
    </row>
    <row r="56" spans="1:13" ht="15.75" x14ac:dyDescent="0.25">
      <c r="A56" s="5"/>
      <c r="B56" s="5"/>
      <c r="G56" s="38"/>
      <c r="H56" s="39"/>
      <c r="I56" s="39"/>
      <c r="K56" s="38"/>
      <c r="L56" s="45"/>
      <c r="M56" s="46"/>
    </row>
    <row r="57" spans="1:13" ht="15.75" x14ac:dyDescent="0.25">
      <c r="A57" s="5"/>
      <c r="B57" s="5"/>
    </row>
    <row r="58" spans="1:13" ht="15.75" x14ac:dyDescent="0.25">
      <c r="A58" s="5"/>
      <c r="B58" s="5"/>
    </row>
    <row r="59" spans="1:13" ht="15.75" x14ac:dyDescent="0.25">
      <c r="A59" s="5"/>
      <c r="B59" s="5"/>
      <c r="G59" s="148"/>
      <c r="H59" s="148"/>
      <c r="I59" s="148"/>
    </row>
    <row r="60" spans="1:13" ht="15.75" x14ac:dyDescent="0.25">
      <c r="A60" s="5"/>
      <c r="B60" s="5"/>
      <c r="G60" s="42"/>
      <c r="H60" s="42"/>
      <c r="I60" s="42"/>
    </row>
    <row r="61" spans="1:13" ht="15.75" x14ac:dyDescent="0.25">
      <c r="A61" s="5"/>
      <c r="B61" s="5"/>
      <c r="G61" s="32"/>
      <c r="H61" s="42"/>
      <c r="I61" s="42"/>
    </row>
    <row r="62" spans="1:13" ht="15.75" x14ac:dyDescent="0.25">
      <c r="A62" s="5"/>
      <c r="B62" s="5"/>
      <c r="G62" s="33"/>
      <c r="H62" s="35"/>
      <c r="I62" s="34"/>
    </row>
    <row r="63" spans="1:13" ht="15.75" x14ac:dyDescent="0.25">
      <c r="A63" s="5"/>
      <c r="B63" s="5"/>
      <c r="G63" s="33"/>
      <c r="H63" s="35"/>
      <c r="I63" s="34"/>
    </row>
    <row r="64" spans="1:13" ht="15.75" x14ac:dyDescent="0.25">
      <c r="A64" s="5"/>
      <c r="B64" s="5"/>
      <c r="G64" s="33"/>
      <c r="H64" s="35"/>
      <c r="I64" s="34"/>
    </row>
    <row r="65" spans="1:11" ht="15.75" x14ac:dyDescent="0.25">
      <c r="A65" s="5"/>
      <c r="B65" s="5"/>
      <c r="G65" s="41"/>
      <c r="H65" s="40"/>
      <c r="I65" s="40"/>
    </row>
    <row r="66" spans="1:11" ht="15.75" x14ac:dyDescent="0.25">
      <c r="A66" s="5"/>
      <c r="B66" s="5"/>
      <c r="G66" s="32"/>
      <c r="H66" s="35"/>
      <c r="I66" s="37"/>
    </row>
    <row r="67" spans="1:11" ht="15.75" x14ac:dyDescent="0.25">
      <c r="A67" s="5"/>
      <c r="B67" s="5"/>
      <c r="G67" s="38"/>
      <c r="H67" s="40"/>
      <c r="I67" s="40"/>
    </row>
    <row r="68" spans="1:11" ht="15.75" x14ac:dyDescent="0.25">
      <c r="A68" s="5"/>
      <c r="B68" s="5"/>
      <c r="G68" s="32"/>
      <c r="H68" s="35"/>
      <c r="I68" s="35"/>
    </row>
    <row r="69" spans="1:11" ht="15.75" x14ac:dyDescent="0.25">
      <c r="A69" s="5"/>
      <c r="B69" s="5"/>
      <c r="G69" s="38"/>
      <c r="H69" s="40"/>
      <c r="I69" s="40"/>
    </row>
    <row r="70" spans="1:11" ht="15.75" x14ac:dyDescent="0.25">
      <c r="A70" s="5"/>
      <c r="B70" s="5"/>
      <c r="G70" s="32"/>
      <c r="H70" s="36"/>
      <c r="I70" s="37"/>
    </row>
    <row r="71" spans="1:11" ht="15.75" x14ac:dyDescent="0.25">
      <c r="A71" s="5"/>
      <c r="B71" s="5"/>
      <c r="G71" s="38"/>
      <c r="H71" s="39"/>
      <c r="I71" s="39"/>
    </row>
    <row r="72" spans="1:11" ht="15.75" x14ac:dyDescent="0.25">
      <c r="A72" s="5"/>
      <c r="B72" s="5"/>
    </row>
    <row r="73" spans="1:11" ht="15.75" x14ac:dyDescent="0.25">
      <c r="A73" s="5"/>
      <c r="B73" s="5"/>
      <c r="G73" s="32"/>
      <c r="H73" s="37"/>
      <c r="I73" s="37"/>
    </row>
    <row r="74" spans="1:11" ht="15.75" x14ac:dyDescent="0.25">
      <c r="A74" s="5"/>
      <c r="B74" s="5"/>
      <c r="G74" s="38"/>
      <c r="H74" s="39"/>
      <c r="I74" s="39"/>
    </row>
    <row r="75" spans="1:11" ht="15.75" x14ac:dyDescent="0.25">
      <c r="A75" s="5"/>
      <c r="B75" s="5"/>
    </row>
    <row r="76" spans="1:11" ht="15.75" x14ac:dyDescent="0.25">
      <c r="A76" s="5"/>
      <c r="B76" s="5"/>
    </row>
    <row r="77" spans="1:11" ht="15.75" x14ac:dyDescent="0.25">
      <c r="A77" s="5"/>
      <c r="B77" s="5"/>
    </row>
    <row r="78" spans="1:11" ht="15.75" x14ac:dyDescent="0.25">
      <c r="A78" s="5"/>
      <c r="B78" s="5"/>
    </row>
    <row r="79" spans="1:11" ht="15.75" x14ac:dyDescent="0.25">
      <c r="A79" s="5"/>
      <c r="B79" s="5"/>
    </row>
    <row r="80" spans="1:11" ht="15.75" x14ac:dyDescent="0.25">
      <c r="B80" s="5"/>
      <c r="C80" s="25"/>
      <c r="D80" s="25"/>
      <c r="E80" s="25"/>
      <c r="F80" s="25"/>
      <c r="G80" s="25"/>
      <c r="H80" s="25"/>
      <c r="I80" s="25"/>
      <c r="J80" s="5"/>
      <c r="K80" s="5"/>
    </row>
    <row r="81" spans="2:11" ht="15.75" x14ac:dyDescent="0.25">
      <c r="B81" s="31"/>
      <c r="C81" s="25"/>
      <c r="D81" s="25"/>
      <c r="E81" s="25"/>
      <c r="F81" s="25"/>
      <c r="G81" s="25"/>
      <c r="H81" s="25"/>
      <c r="I81" s="25"/>
      <c r="J81" s="5"/>
      <c r="K81" s="5"/>
    </row>
    <row r="82" spans="2:11" ht="15.75" x14ac:dyDescent="0.25">
      <c r="B82" s="31"/>
      <c r="C82" s="25"/>
      <c r="D82" s="25"/>
      <c r="E82" s="25"/>
      <c r="F82" s="25"/>
      <c r="G82" s="25"/>
      <c r="H82" s="25"/>
      <c r="I82" s="25"/>
      <c r="J82" s="5"/>
      <c r="K82" s="5"/>
    </row>
    <row r="83" spans="2:11" ht="15.75" x14ac:dyDescent="0.25">
      <c r="B83" s="31"/>
      <c r="C83" s="25"/>
      <c r="D83" s="25"/>
      <c r="E83" s="25"/>
      <c r="F83" s="25"/>
      <c r="G83" s="25"/>
      <c r="H83" s="25"/>
      <c r="I83" s="25"/>
      <c r="J83" s="5"/>
      <c r="K83" s="5"/>
    </row>
    <row r="84" spans="2:11" ht="15.75" x14ac:dyDescent="0.25">
      <c r="B84" s="31"/>
      <c r="C84" s="25"/>
      <c r="D84" s="25"/>
      <c r="E84" s="25"/>
      <c r="F84" s="25"/>
      <c r="G84" s="25"/>
      <c r="H84" s="25"/>
      <c r="I84" s="25"/>
      <c r="J84" s="5"/>
      <c r="K84" s="5"/>
    </row>
    <row r="85" spans="2:11" ht="15.75" x14ac:dyDescent="0.25">
      <c r="B85" s="31"/>
      <c r="C85" s="25"/>
      <c r="D85" s="25"/>
      <c r="E85" s="25"/>
      <c r="F85" s="25"/>
      <c r="G85" s="25"/>
      <c r="H85" s="25"/>
      <c r="I85" s="25"/>
      <c r="J85" s="5"/>
      <c r="K85" s="5"/>
    </row>
    <row r="86" spans="2:11" ht="15.75" x14ac:dyDescent="0.25">
      <c r="B86" s="31"/>
      <c r="C86" s="25"/>
      <c r="D86" s="25"/>
      <c r="E86" s="25"/>
      <c r="F86" s="25"/>
      <c r="G86" s="25"/>
      <c r="H86" s="25"/>
      <c r="I86" s="25"/>
      <c r="J86" s="5"/>
      <c r="K86" s="5"/>
    </row>
    <row r="87" spans="2:11" ht="15.75" x14ac:dyDescent="0.25">
      <c r="B87" s="31"/>
      <c r="C87" s="25"/>
      <c r="D87" s="25"/>
      <c r="E87" s="25"/>
      <c r="F87" s="25"/>
      <c r="G87" s="25"/>
      <c r="H87" s="25"/>
      <c r="I87" s="25"/>
      <c r="J87" s="5"/>
      <c r="K87" s="5"/>
    </row>
    <row r="88" spans="2:11" ht="15.75" x14ac:dyDescent="0.25">
      <c r="B88" s="31"/>
      <c r="C88" s="25"/>
      <c r="D88" s="25"/>
      <c r="E88" s="25"/>
      <c r="F88" s="25"/>
      <c r="G88" s="25"/>
      <c r="H88" s="25"/>
      <c r="I88" s="25"/>
      <c r="J88" s="5"/>
      <c r="K88" s="5"/>
    </row>
    <row r="89" spans="2:11" ht="15.75" x14ac:dyDescent="0.25">
      <c r="B89" s="31"/>
      <c r="C89" s="25"/>
      <c r="D89" s="25"/>
      <c r="E89" s="25"/>
      <c r="F89" s="25"/>
      <c r="G89" s="25"/>
      <c r="H89" s="25"/>
      <c r="I89" s="25"/>
      <c r="J89" s="5"/>
      <c r="K89" s="5"/>
    </row>
    <row r="90" spans="2:11" ht="15.75" x14ac:dyDescent="0.25">
      <c r="B90" s="31"/>
      <c r="C90" s="25"/>
      <c r="D90" s="25"/>
      <c r="E90" s="25"/>
      <c r="F90" s="25"/>
      <c r="G90" s="25"/>
      <c r="H90" s="25"/>
      <c r="I90" s="25"/>
      <c r="J90" s="5"/>
      <c r="K90" s="5"/>
    </row>
    <row r="91" spans="2:11" ht="15.75" x14ac:dyDescent="0.25">
      <c r="B91" s="31"/>
      <c r="C91" s="25"/>
      <c r="D91" s="25"/>
      <c r="E91" s="25"/>
      <c r="F91" s="25"/>
      <c r="G91" s="25"/>
      <c r="H91" s="25"/>
      <c r="I91" s="25"/>
      <c r="J91" s="5"/>
      <c r="K91" s="5"/>
    </row>
    <row r="92" spans="2:11" ht="18.75" x14ac:dyDescent="0.3">
      <c r="B92" s="31"/>
      <c r="C92" s="25"/>
      <c r="D92" s="24"/>
    </row>
    <row r="93" spans="2:11" ht="18.75" x14ac:dyDescent="0.3">
      <c r="B93" s="25"/>
      <c r="C93" s="25"/>
      <c r="D93" s="24"/>
    </row>
    <row r="94" spans="2:11" ht="18.75" x14ac:dyDescent="0.3">
      <c r="B94" s="25"/>
      <c r="C94" s="25"/>
      <c r="D94" s="24"/>
    </row>
    <row r="95" spans="2:11" ht="15.75" x14ac:dyDescent="0.25">
      <c r="B95" s="25"/>
      <c r="C95" s="25"/>
    </row>
    <row r="96" spans="2:11" ht="15.75" x14ac:dyDescent="0.25">
      <c r="B96" s="25"/>
      <c r="C96" s="5"/>
    </row>
    <row r="97" spans="2:4" ht="15.75" x14ac:dyDescent="0.25">
      <c r="B97" s="25"/>
      <c r="C97" s="5"/>
    </row>
    <row r="98" spans="2:4" ht="15.75" x14ac:dyDescent="0.25">
      <c r="B98" s="5"/>
      <c r="C98" s="5"/>
    </row>
    <row r="99" spans="2:4" ht="15.75" x14ac:dyDescent="0.25">
      <c r="B99" s="5"/>
      <c r="C99" s="5"/>
    </row>
    <row r="100" spans="2:4" ht="15.75" x14ac:dyDescent="0.25">
      <c r="B100" s="5"/>
      <c r="C100" s="5"/>
    </row>
    <row r="101" spans="2:4" ht="18.75" x14ac:dyDescent="0.3">
      <c r="B101" s="24"/>
      <c r="C101" s="24"/>
    </row>
    <row r="102" spans="2:4" ht="18.75" x14ac:dyDescent="0.3">
      <c r="B102" s="24"/>
      <c r="C102" s="24"/>
    </row>
    <row r="103" spans="2:4" ht="18.75" x14ac:dyDescent="0.3">
      <c r="B103" s="24"/>
      <c r="C103" s="24"/>
      <c r="D103" s="2"/>
    </row>
    <row r="104" spans="2:4" ht="18.75" x14ac:dyDescent="0.3">
      <c r="B104" s="24"/>
      <c r="C104" s="24"/>
    </row>
    <row r="113" spans="2:3" x14ac:dyDescent="0.25">
      <c r="C113" s="2"/>
    </row>
    <row r="117" spans="2:3" x14ac:dyDescent="0.25">
      <c r="B117" s="3"/>
    </row>
    <row r="118" spans="2:3" x14ac:dyDescent="0.25">
      <c r="B118" s="3"/>
    </row>
    <row r="120" spans="2:3" x14ac:dyDescent="0.25">
      <c r="B120" s="3"/>
    </row>
    <row r="121" spans="2:3" x14ac:dyDescent="0.25">
      <c r="B121" s="3"/>
    </row>
    <row r="123" spans="2:3" x14ac:dyDescent="0.25">
      <c r="B123" s="3"/>
    </row>
    <row r="124" spans="2:3" x14ac:dyDescent="0.25">
      <c r="B124" s="3"/>
    </row>
    <row r="126" spans="2:3" x14ac:dyDescent="0.25">
      <c r="B126" s="3"/>
    </row>
    <row r="127" spans="2:3" x14ac:dyDescent="0.25">
      <c r="B127" s="3"/>
    </row>
  </sheetData>
  <sheetProtection algorithmName="SHA-512" hashValue="9ZM0C3cb9f7hhok8hNT8hOpnWu25WuJw3x5YxqWsxlW7yHA+xRNAMgVuA+ND4seqOXWNfoP/2vh25+WbJVd9+w==" saltValue="toOjPyyMcD9/vKRKrR1LnA==" spinCount="100000" sheet="1" objects="1" scenarios="1"/>
  <mergeCells count="6">
    <mergeCell ref="G59:I59"/>
    <mergeCell ref="P14:R14"/>
    <mergeCell ref="T14:V14"/>
    <mergeCell ref="C15:F15"/>
    <mergeCell ref="G41:I41"/>
    <mergeCell ref="K41:M41"/>
  </mergeCells>
  <dataValidations count="3">
    <dataValidation type="list" allowBlank="1" showInputMessage="1" showErrorMessage="1" sqref="C17">
      <formula1>N</formula1>
    </dataValidation>
    <dataValidation type="list" allowBlank="1" showInputMessage="1" showErrorMessage="1" sqref="C19">
      <formula1>P</formula1>
    </dataValidation>
    <dataValidation type="list" allowBlank="1" showInputMessage="1" showErrorMessage="1" sqref="C18">
      <formula1>K</formula1>
    </dataValidation>
  </dataValidations>
  <pageMargins left="0.7" right="0.7" top="0.75" bottom="0.75" header="0.3" footer="0.3"/>
  <pageSetup scale="50" orientation="landscape"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 Names'!$K$9:$K$16</xm:f>
          </x14:formula1>
          <xm:sqref>C6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9:T22"/>
  <sheetViews>
    <sheetView workbookViewId="0">
      <selection activeCell="H31" sqref="H31"/>
    </sheetView>
  </sheetViews>
  <sheetFormatPr defaultRowHeight="15" x14ac:dyDescent="0.25"/>
  <cols>
    <col min="4" max="4" width="13.85546875" customWidth="1"/>
    <col min="5" max="5" width="14.7109375" bestFit="1" customWidth="1"/>
    <col min="7" max="7" width="17.28515625" bestFit="1" customWidth="1"/>
    <col min="9" max="9" width="14.7109375" bestFit="1" customWidth="1"/>
    <col min="11" max="11" width="23.85546875" bestFit="1" customWidth="1"/>
    <col min="13" max="13" width="18.5703125" bestFit="1" customWidth="1"/>
    <col min="15" max="15" width="14.7109375" bestFit="1" customWidth="1"/>
    <col min="19" max="19" width="30.42578125" bestFit="1" customWidth="1"/>
    <col min="20" max="20" width="25.85546875" bestFit="1" customWidth="1"/>
  </cols>
  <sheetData>
    <row r="9" spans="2:20" x14ac:dyDescent="0.25">
      <c r="B9" s="4"/>
      <c r="D9" s="4"/>
      <c r="E9" s="4" t="s">
        <v>6</v>
      </c>
      <c r="G9" s="4" t="s">
        <v>6</v>
      </c>
      <c r="H9" s="23"/>
      <c r="I9" s="4" t="s">
        <v>6</v>
      </c>
      <c r="K9" s="4" t="s">
        <v>6</v>
      </c>
      <c r="M9" s="4" t="s">
        <v>92</v>
      </c>
      <c r="O9" s="4"/>
      <c r="Q9" s="4"/>
      <c r="S9" s="4"/>
      <c r="T9" s="4"/>
    </row>
    <row r="10" spans="2:20" ht="18.75" x14ac:dyDescent="0.3">
      <c r="B10" s="23"/>
      <c r="D10" s="23"/>
      <c r="E10" s="4" t="s">
        <v>9</v>
      </c>
      <c r="G10" s="4" t="s">
        <v>11</v>
      </c>
      <c r="H10" s="23"/>
      <c r="I10" s="4" t="s">
        <v>13</v>
      </c>
      <c r="K10" s="142" t="s">
        <v>34</v>
      </c>
      <c r="M10" s="4" t="s">
        <v>93</v>
      </c>
      <c r="O10" s="4"/>
      <c r="Q10" s="4"/>
      <c r="S10" s="23"/>
      <c r="T10" s="23"/>
    </row>
    <row r="11" spans="2:20" ht="18.75" x14ac:dyDescent="0.3">
      <c r="B11" s="23"/>
      <c r="D11" s="23"/>
      <c r="E11" s="4" t="s">
        <v>10</v>
      </c>
      <c r="G11" s="4" t="s">
        <v>12</v>
      </c>
      <c r="H11" s="23"/>
      <c r="I11" s="4" t="s">
        <v>14</v>
      </c>
      <c r="K11" s="142" t="s">
        <v>35</v>
      </c>
      <c r="M11" s="4" t="s">
        <v>94</v>
      </c>
      <c r="O11" s="4"/>
      <c r="Q11" s="4"/>
      <c r="S11" s="23"/>
      <c r="T11" s="23"/>
    </row>
    <row r="12" spans="2:20" ht="18.75" x14ac:dyDescent="0.3">
      <c r="B12" s="23"/>
      <c r="E12" s="4" t="s">
        <v>7</v>
      </c>
      <c r="G12" s="4"/>
      <c r="H12" s="23"/>
      <c r="I12" s="4" t="s">
        <v>15</v>
      </c>
      <c r="K12" s="142" t="s">
        <v>37</v>
      </c>
      <c r="M12" s="4" t="s">
        <v>95</v>
      </c>
      <c r="O12" s="4"/>
      <c r="S12" s="23"/>
      <c r="T12" s="23"/>
    </row>
    <row r="13" spans="2:20" ht="18.75" x14ac:dyDescent="0.3">
      <c r="E13" s="4" t="s">
        <v>8</v>
      </c>
      <c r="G13" s="4"/>
      <c r="H13" s="23"/>
      <c r="I13" s="4"/>
      <c r="K13" s="142" t="s">
        <v>72</v>
      </c>
      <c r="S13" s="23"/>
      <c r="T13" s="23"/>
    </row>
    <row r="14" spans="2:20" ht="18.75" x14ac:dyDescent="0.3">
      <c r="K14" s="142" t="s">
        <v>36</v>
      </c>
    </row>
    <row r="15" spans="2:20" ht="18.75" x14ac:dyDescent="0.3">
      <c r="K15" s="142" t="s">
        <v>73</v>
      </c>
    </row>
    <row r="16" spans="2:20" ht="18.75" x14ac:dyDescent="0.3">
      <c r="D16" s="4"/>
      <c r="K16" s="142" t="s">
        <v>38</v>
      </c>
    </row>
    <row r="17" spans="2:4" x14ac:dyDescent="0.25">
      <c r="D17" s="23"/>
    </row>
    <row r="18" spans="2:4" x14ac:dyDescent="0.25">
      <c r="B18" s="4"/>
      <c r="D18" s="23"/>
    </row>
    <row r="19" spans="2:4" x14ac:dyDescent="0.25">
      <c r="B19" s="23"/>
      <c r="D19" s="23"/>
    </row>
    <row r="20" spans="2:4" x14ac:dyDescent="0.25">
      <c r="B20" s="23"/>
      <c r="D20" s="23"/>
    </row>
    <row r="21" spans="2:4" x14ac:dyDescent="0.25">
      <c r="B21" s="23"/>
    </row>
    <row r="22" spans="2:4" x14ac:dyDescent="0.25">
      <c r="B22"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C2:G30"/>
  <sheetViews>
    <sheetView workbookViewId="0">
      <selection activeCell="H32" sqref="H32"/>
    </sheetView>
  </sheetViews>
  <sheetFormatPr defaultRowHeight="15" x14ac:dyDescent="0.25"/>
  <cols>
    <col min="3" max="3" width="27.140625" customWidth="1"/>
    <col min="6" max="6" width="31.140625" customWidth="1"/>
  </cols>
  <sheetData>
    <row r="2" spans="3:7" x14ac:dyDescent="0.25">
      <c r="C2" t="s">
        <v>29</v>
      </c>
    </row>
    <row r="3" spans="3:7" x14ac:dyDescent="0.25">
      <c r="C3" t="s">
        <v>25</v>
      </c>
      <c r="D3">
        <v>12</v>
      </c>
    </row>
    <row r="4" spans="3:7" x14ac:dyDescent="0.25">
      <c r="C4" t="s">
        <v>26</v>
      </c>
      <c r="D4">
        <v>4</v>
      </c>
    </row>
    <row r="5" spans="3:7" x14ac:dyDescent="0.25">
      <c r="C5" t="s">
        <v>27</v>
      </c>
      <c r="D5">
        <v>20</v>
      </c>
    </row>
    <row r="7" spans="3:7" x14ac:dyDescent="0.25">
      <c r="C7" t="s">
        <v>52</v>
      </c>
      <c r="F7" t="s">
        <v>128</v>
      </c>
    </row>
    <row r="8" spans="3:7" x14ac:dyDescent="0.25">
      <c r="C8" t="s">
        <v>39</v>
      </c>
      <c r="D8" s="50">
        <v>0.85</v>
      </c>
      <c r="F8" t="s">
        <v>39</v>
      </c>
      <c r="G8" s="50">
        <f>'Machinery Ownership Data'!C38</f>
        <v>26.753463302752294</v>
      </c>
    </row>
    <row r="9" spans="3:7" x14ac:dyDescent="0.25">
      <c r="C9" t="s">
        <v>40</v>
      </c>
      <c r="D9" s="50">
        <v>8.5</v>
      </c>
      <c r="F9" t="s">
        <v>40</v>
      </c>
      <c r="G9" s="50">
        <f>'Machinery Ownership Data'!G38</f>
        <v>33.904800583151101</v>
      </c>
    </row>
    <row r="10" spans="3:7" x14ac:dyDescent="0.25">
      <c r="C10" t="s">
        <v>41</v>
      </c>
      <c r="D10" s="50">
        <v>10</v>
      </c>
      <c r="F10" t="s">
        <v>41</v>
      </c>
      <c r="G10" s="50">
        <f>'Machinery Ownership Data'!H38</f>
        <v>42.741613037592415</v>
      </c>
    </row>
    <row r="11" spans="3:7" x14ac:dyDescent="0.25">
      <c r="C11" t="s">
        <v>63</v>
      </c>
      <c r="D11" s="50">
        <v>14.5</v>
      </c>
      <c r="F11" t="s">
        <v>63</v>
      </c>
      <c r="G11" s="50">
        <f>'Machinery Ownership Data'!I38</f>
        <v>35.976118921170468</v>
      </c>
    </row>
    <row r="12" spans="3:7" x14ac:dyDescent="0.25">
      <c r="C12" t="s">
        <v>64</v>
      </c>
      <c r="D12" s="50">
        <v>9</v>
      </c>
      <c r="F12" t="s">
        <v>64</v>
      </c>
      <c r="G12" s="50">
        <f>'Machinery Ownership Data'!D38</f>
        <v>39.986230046948364</v>
      </c>
    </row>
    <row r="13" spans="3:7" x14ac:dyDescent="0.25">
      <c r="C13" t="s">
        <v>65</v>
      </c>
      <c r="D13" s="50">
        <v>11</v>
      </c>
      <c r="F13" t="s">
        <v>65</v>
      </c>
      <c r="G13" s="50">
        <f>'Machinery Ownership Data'!E38</f>
        <v>27.911643192488263</v>
      </c>
    </row>
    <row r="14" spans="3:7" x14ac:dyDescent="0.25">
      <c r="C14" t="s">
        <v>42</v>
      </c>
      <c r="D14" s="50">
        <v>13.5</v>
      </c>
      <c r="F14" t="s">
        <v>42</v>
      </c>
      <c r="G14" s="50">
        <f>'Machinery Ownership Data'!F38</f>
        <v>37.313140509725017</v>
      </c>
    </row>
    <row r="16" spans="3:7" x14ac:dyDescent="0.25">
      <c r="C16" t="s">
        <v>45</v>
      </c>
      <c r="D16" s="50">
        <v>0.85</v>
      </c>
      <c r="F16" t="s">
        <v>45</v>
      </c>
      <c r="G16" s="50">
        <f>D16</f>
        <v>0.85</v>
      </c>
    </row>
    <row r="17" spans="3:7" x14ac:dyDescent="0.25">
      <c r="C17" t="s">
        <v>43</v>
      </c>
      <c r="D17" s="50">
        <v>3.45</v>
      </c>
      <c r="F17" t="s">
        <v>43</v>
      </c>
      <c r="G17" s="50">
        <f t="shared" ref="G17:G22" si="0">D17</f>
        <v>3.45</v>
      </c>
    </row>
    <row r="18" spans="3:7" x14ac:dyDescent="0.25">
      <c r="C18" t="s">
        <v>44</v>
      </c>
      <c r="D18" s="50">
        <v>3.45</v>
      </c>
      <c r="F18" t="s">
        <v>44</v>
      </c>
      <c r="G18" s="50">
        <f t="shared" si="0"/>
        <v>3.45</v>
      </c>
    </row>
    <row r="19" spans="3:7" x14ac:dyDescent="0.25">
      <c r="C19" t="s">
        <v>66</v>
      </c>
      <c r="D19" s="50">
        <v>3.45</v>
      </c>
      <c r="F19" t="s">
        <v>46</v>
      </c>
      <c r="G19" s="50">
        <f t="shared" si="0"/>
        <v>3.45</v>
      </c>
    </row>
    <row r="20" spans="3:7" x14ac:dyDescent="0.25">
      <c r="C20" t="s">
        <v>67</v>
      </c>
      <c r="D20" s="50">
        <v>3.45</v>
      </c>
      <c r="F20" t="s">
        <v>67</v>
      </c>
      <c r="G20" s="50">
        <f t="shared" si="0"/>
        <v>3.45</v>
      </c>
    </row>
    <row r="21" spans="3:7" x14ac:dyDescent="0.25">
      <c r="C21" t="s">
        <v>68</v>
      </c>
      <c r="D21" s="50">
        <v>3.45</v>
      </c>
      <c r="F21" t="s">
        <v>68</v>
      </c>
      <c r="G21" s="50">
        <f t="shared" si="0"/>
        <v>3.45</v>
      </c>
    </row>
    <row r="22" spans="3:7" x14ac:dyDescent="0.25">
      <c r="C22" t="s">
        <v>47</v>
      </c>
      <c r="D22" s="50">
        <v>3.45</v>
      </c>
      <c r="F22" t="s">
        <v>47</v>
      </c>
      <c r="G22" s="50">
        <f t="shared" si="0"/>
        <v>3.45</v>
      </c>
    </row>
    <row r="24" spans="3:7" x14ac:dyDescent="0.25">
      <c r="C24" t="s">
        <v>48</v>
      </c>
      <c r="D24" s="50">
        <v>4.25</v>
      </c>
      <c r="F24" t="s">
        <v>48</v>
      </c>
    </row>
    <row r="25" spans="3:7" x14ac:dyDescent="0.25">
      <c r="C25" t="s">
        <v>49</v>
      </c>
      <c r="D25" s="50">
        <v>4.25</v>
      </c>
      <c r="F25" t="s">
        <v>49</v>
      </c>
    </row>
    <row r="26" spans="3:7" x14ac:dyDescent="0.25">
      <c r="C26" t="s">
        <v>50</v>
      </c>
      <c r="D26" s="50">
        <v>4.25</v>
      </c>
      <c r="F26" t="s">
        <v>50</v>
      </c>
    </row>
    <row r="27" spans="3:7" x14ac:dyDescent="0.25">
      <c r="C27" t="s">
        <v>69</v>
      </c>
      <c r="D27" s="50">
        <v>4.25</v>
      </c>
      <c r="F27" t="s">
        <v>69</v>
      </c>
    </row>
    <row r="28" spans="3:7" x14ac:dyDescent="0.25">
      <c r="C28" t="s">
        <v>70</v>
      </c>
      <c r="D28" s="50">
        <v>4.1500000000000004</v>
      </c>
      <c r="F28" t="s">
        <v>70</v>
      </c>
    </row>
    <row r="29" spans="3:7" x14ac:dyDescent="0.25">
      <c r="C29" t="s">
        <v>71</v>
      </c>
      <c r="D29" s="50">
        <v>4.1500000000000004</v>
      </c>
      <c r="F29" t="s">
        <v>71</v>
      </c>
    </row>
    <row r="30" spans="3:7" x14ac:dyDescent="0.25">
      <c r="C30" t="s">
        <v>51</v>
      </c>
      <c r="D30" s="50">
        <v>4.1500000000000004</v>
      </c>
      <c r="F30" t="s">
        <v>51</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R38"/>
  <sheetViews>
    <sheetView workbookViewId="0">
      <selection activeCell="N35" sqref="N35"/>
    </sheetView>
  </sheetViews>
  <sheetFormatPr defaultRowHeight="15" x14ac:dyDescent="0.25"/>
  <cols>
    <col min="2" max="2" width="26.140625" bestFit="1" customWidth="1"/>
    <col min="3" max="3" width="13.42578125" customWidth="1"/>
    <col min="4" max="4" width="10.140625" bestFit="1" customWidth="1"/>
    <col min="5" max="5" width="11.140625" bestFit="1" customWidth="1"/>
    <col min="6" max="6" width="10.140625" bestFit="1" customWidth="1"/>
    <col min="7" max="9" width="11.140625" bestFit="1" customWidth="1"/>
  </cols>
  <sheetData>
    <row r="2" spans="2:18" x14ac:dyDescent="0.25">
      <c r="B2" t="s">
        <v>111</v>
      </c>
      <c r="C2" s="50">
        <v>2.5</v>
      </c>
    </row>
    <row r="3" spans="2:18" x14ac:dyDescent="0.25">
      <c r="B3" t="s">
        <v>112</v>
      </c>
      <c r="C3" s="50">
        <v>15</v>
      </c>
    </row>
    <row r="4" spans="2:18" x14ac:dyDescent="0.25">
      <c r="B4" t="s">
        <v>124</v>
      </c>
      <c r="C4" s="131">
        <v>0.05</v>
      </c>
    </row>
    <row r="6" spans="2:18" x14ac:dyDescent="0.25">
      <c r="C6" t="s">
        <v>61</v>
      </c>
      <c r="D6" s="132" t="s">
        <v>113</v>
      </c>
      <c r="E6" s="132" t="s">
        <v>114</v>
      </c>
      <c r="F6" s="132" t="s">
        <v>115</v>
      </c>
      <c r="G6" s="132" t="s">
        <v>116</v>
      </c>
      <c r="H6" s="132" t="s">
        <v>117</v>
      </c>
      <c r="I6" s="132" t="s">
        <v>118</v>
      </c>
      <c r="J6" s="132"/>
      <c r="K6" s="132"/>
      <c r="L6" s="132"/>
      <c r="M6" s="132"/>
      <c r="N6" s="132"/>
      <c r="O6" s="132"/>
      <c r="P6" s="132"/>
      <c r="Q6" s="132"/>
      <c r="R6" s="132"/>
    </row>
    <row r="7" spans="2:18" x14ac:dyDescent="0.25">
      <c r="C7" s="130" t="s">
        <v>104</v>
      </c>
      <c r="D7" s="132" t="s">
        <v>100</v>
      </c>
      <c r="E7" s="132" t="s">
        <v>101</v>
      </c>
      <c r="F7" s="132" t="s">
        <v>102</v>
      </c>
      <c r="G7" s="132" t="s">
        <v>100</v>
      </c>
      <c r="H7" s="132" t="s">
        <v>101</v>
      </c>
      <c r="I7" s="132" t="s">
        <v>102</v>
      </c>
      <c r="J7" s="132"/>
      <c r="K7" s="132"/>
      <c r="L7" s="132"/>
      <c r="M7" s="132"/>
      <c r="N7" s="132"/>
      <c r="O7" s="132"/>
      <c r="P7" s="132"/>
      <c r="Q7" s="132"/>
      <c r="R7" s="132"/>
    </row>
    <row r="8" spans="2:18" x14ac:dyDescent="0.25">
      <c r="B8" t="s">
        <v>105</v>
      </c>
      <c r="C8" s="135">
        <f>'Used Baler Data'!K20</f>
        <v>22327</v>
      </c>
      <c r="D8" s="133">
        <f>'Used Baler Data'!G20</f>
        <v>42309.5</v>
      </c>
      <c r="E8" s="133">
        <f>'Used Baler Data'!H20</f>
        <v>24069.166666666668</v>
      </c>
      <c r="F8" s="133">
        <f>'Used Baler Data'!I20</f>
        <v>38271.428571428572</v>
      </c>
      <c r="G8" s="133">
        <f>'Used Baler Data'!C20</f>
        <v>101767.72727272728</v>
      </c>
      <c r="H8" s="133">
        <f>'Used Baler Data'!D20</f>
        <v>134595.54545454544</v>
      </c>
      <c r="I8" s="133">
        <f>'Used Baler Data'!E20</f>
        <v>109462.45454545454</v>
      </c>
      <c r="J8" s="132"/>
      <c r="K8" s="132"/>
      <c r="L8" s="132"/>
      <c r="M8" s="132"/>
      <c r="N8" s="132"/>
      <c r="O8" s="132"/>
      <c r="P8" s="132"/>
      <c r="Q8" s="132"/>
      <c r="R8" s="132"/>
    </row>
    <row r="9" spans="2:18" x14ac:dyDescent="0.25">
      <c r="B9" t="s">
        <v>106</v>
      </c>
      <c r="C9" s="134">
        <v>0.15</v>
      </c>
      <c r="D9" s="134">
        <v>0.15</v>
      </c>
      <c r="E9" s="134">
        <v>0.15</v>
      </c>
      <c r="F9" s="134">
        <v>0.15</v>
      </c>
      <c r="G9" s="134">
        <v>0.15</v>
      </c>
      <c r="H9" s="134">
        <v>0.15</v>
      </c>
      <c r="I9" s="134">
        <v>0.15</v>
      </c>
      <c r="J9" s="134"/>
      <c r="K9" s="134"/>
      <c r="L9" s="134"/>
      <c r="M9" s="134"/>
      <c r="N9" s="134"/>
      <c r="O9" s="132"/>
      <c r="P9" s="132"/>
      <c r="Q9" s="132"/>
      <c r="R9" s="132"/>
    </row>
    <row r="10" spans="2:18" x14ac:dyDescent="0.25">
      <c r="B10" t="s">
        <v>107</v>
      </c>
      <c r="C10" s="134">
        <v>0.8</v>
      </c>
      <c r="D10" s="134">
        <v>0.8</v>
      </c>
      <c r="E10" s="134">
        <v>0.8</v>
      </c>
      <c r="F10" s="134">
        <v>0.8</v>
      </c>
      <c r="G10" s="134">
        <v>0.8</v>
      </c>
      <c r="H10" s="134">
        <v>0.8</v>
      </c>
      <c r="I10" s="134">
        <v>0.8</v>
      </c>
      <c r="J10" s="134"/>
      <c r="K10" s="134"/>
      <c r="L10" s="134"/>
      <c r="M10" s="134"/>
      <c r="N10" s="134"/>
      <c r="O10" s="132"/>
      <c r="P10" s="132"/>
      <c r="Q10" s="132"/>
      <c r="R10" s="132"/>
    </row>
    <row r="11" spans="2:18" x14ac:dyDescent="0.25">
      <c r="B11" t="s">
        <v>108</v>
      </c>
      <c r="C11" s="132">
        <v>8</v>
      </c>
      <c r="D11" s="132">
        <v>8</v>
      </c>
      <c r="E11" s="132">
        <v>8</v>
      </c>
      <c r="F11" s="132">
        <v>8</v>
      </c>
      <c r="G11" s="132">
        <v>8</v>
      </c>
      <c r="H11" s="132">
        <v>8</v>
      </c>
      <c r="I11" s="132">
        <v>8</v>
      </c>
      <c r="J11" s="132"/>
      <c r="K11" s="132"/>
      <c r="L11" s="132"/>
      <c r="M11" s="132"/>
      <c r="N11" s="132"/>
      <c r="O11" s="132"/>
      <c r="P11" s="132"/>
      <c r="Q11" s="132"/>
      <c r="R11" s="132"/>
    </row>
    <row r="12" spans="2:18" x14ac:dyDescent="0.25">
      <c r="B12" t="s">
        <v>109</v>
      </c>
      <c r="C12" s="132">
        <v>100</v>
      </c>
      <c r="D12" s="132">
        <v>100</v>
      </c>
      <c r="E12" s="132">
        <v>100</v>
      </c>
      <c r="F12" s="132">
        <v>100</v>
      </c>
      <c r="G12" s="132">
        <v>100</v>
      </c>
      <c r="H12" s="132">
        <v>100</v>
      </c>
      <c r="I12" s="132">
        <v>100</v>
      </c>
      <c r="J12" s="132"/>
      <c r="K12" s="132"/>
      <c r="L12" s="132"/>
      <c r="M12" s="132"/>
      <c r="N12" s="132"/>
      <c r="O12" s="132"/>
      <c r="P12" s="132"/>
      <c r="Q12" s="132"/>
      <c r="R12" s="132"/>
    </row>
    <row r="13" spans="2:18" x14ac:dyDescent="0.25">
      <c r="C13" s="130"/>
      <c r="D13" s="132"/>
      <c r="E13" s="132"/>
      <c r="F13" s="132"/>
      <c r="G13" s="132"/>
      <c r="H13" s="132"/>
      <c r="I13" s="132"/>
      <c r="J13" s="132"/>
      <c r="K13" s="132"/>
      <c r="L13" s="132"/>
      <c r="M13" s="132"/>
      <c r="N13" s="132"/>
      <c r="O13" s="132"/>
      <c r="P13" s="132"/>
      <c r="Q13" s="132"/>
      <c r="R13" s="132"/>
    </row>
    <row r="14" spans="2:18" x14ac:dyDescent="0.25">
      <c r="B14" t="s">
        <v>110</v>
      </c>
      <c r="C14" s="130">
        <v>3.27</v>
      </c>
      <c r="D14" s="132">
        <v>3.55</v>
      </c>
      <c r="E14" s="132">
        <v>3.55</v>
      </c>
      <c r="F14" s="132">
        <v>3.55</v>
      </c>
      <c r="G14" s="132">
        <v>8.73</v>
      </c>
      <c r="H14" s="132">
        <v>8.73</v>
      </c>
      <c r="I14" s="132">
        <v>8.73</v>
      </c>
      <c r="J14" s="132"/>
      <c r="K14" s="132"/>
      <c r="L14" s="132"/>
      <c r="M14" s="132"/>
      <c r="N14" s="132"/>
      <c r="O14" s="132"/>
      <c r="P14" s="132"/>
      <c r="Q14" s="132"/>
      <c r="R14" s="132"/>
    </row>
    <row r="15" spans="2:18" x14ac:dyDescent="0.25">
      <c r="C15" s="130"/>
      <c r="D15" s="132"/>
      <c r="E15" s="132"/>
      <c r="F15" s="132"/>
      <c r="G15" s="132"/>
      <c r="H15" s="132"/>
      <c r="I15" s="132"/>
      <c r="J15" s="132"/>
      <c r="K15" s="132"/>
      <c r="L15" s="132"/>
      <c r="M15" s="132"/>
      <c r="N15" s="132"/>
      <c r="O15" s="132"/>
      <c r="P15" s="132"/>
      <c r="Q15" s="132"/>
      <c r="R15" s="132"/>
    </row>
    <row r="16" spans="2:18" x14ac:dyDescent="0.25">
      <c r="B16" t="s">
        <v>125</v>
      </c>
      <c r="C16" s="50">
        <f>(C8-(C8*C9))/C11</f>
        <v>2372.2437500000001</v>
      </c>
      <c r="D16" s="50">
        <f t="shared" ref="D16:I16" si="0">(D8-(D8*D9))/D11</f>
        <v>4495.3843749999996</v>
      </c>
      <c r="E16" s="50">
        <f t="shared" si="0"/>
        <v>2557.3489583333335</v>
      </c>
      <c r="F16" s="50">
        <f t="shared" si="0"/>
        <v>4066.3392857142858</v>
      </c>
      <c r="G16" s="50">
        <f t="shared" si="0"/>
        <v>10812.821022727274</v>
      </c>
      <c r="H16" s="50">
        <f t="shared" si="0"/>
        <v>14300.776704545453</v>
      </c>
      <c r="I16" s="50">
        <f t="shared" si="0"/>
        <v>11630.385795454546</v>
      </c>
    </row>
    <row r="17" spans="2:11" x14ac:dyDescent="0.25">
      <c r="B17" t="s">
        <v>126</v>
      </c>
      <c r="C17" s="50">
        <f>((C8+(C8*C9))/2)*$C$4</f>
        <v>641.90125</v>
      </c>
      <c r="D17" s="50">
        <f t="shared" ref="D17:I17" si="1">((D8+(D8*D9))/2)*$C$4</f>
        <v>1216.3981250000002</v>
      </c>
      <c r="E17" s="50">
        <f t="shared" si="1"/>
        <v>691.98854166666672</v>
      </c>
      <c r="F17" s="50">
        <f t="shared" si="1"/>
        <v>1100.3035714285713</v>
      </c>
      <c r="G17" s="50">
        <f t="shared" si="1"/>
        <v>2925.8221590909093</v>
      </c>
      <c r="H17" s="50">
        <f t="shared" si="1"/>
        <v>3869.6219318181816</v>
      </c>
      <c r="I17" s="50">
        <f t="shared" si="1"/>
        <v>3147.0455681818185</v>
      </c>
    </row>
    <row r="19" spans="2:11" x14ac:dyDescent="0.25">
      <c r="C19" s="130" t="s">
        <v>119</v>
      </c>
      <c r="D19" s="130" t="s">
        <v>120</v>
      </c>
      <c r="E19" s="130" t="s">
        <v>121</v>
      </c>
    </row>
    <row r="20" spans="2:11" x14ac:dyDescent="0.25">
      <c r="B20" t="s">
        <v>105</v>
      </c>
      <c r="C20" s="135">
        <v>48300</v>
      </c>
      <c r="D20" s="135">
        <v>65300</v>
      </c>
      <c r="E20" s="135">
        <v>117000</v>
      </c>
    </row>
    <row r="21" spans="2:11" x14ac:dyDescent="0.25">
      <c r="B21" t="s">
        <v>106</v>
      </c>
      <c r="C21" s="136">
        <v>0.4</v>
      </c>
      <c r="D21" s="136">
        <v>0.4</v>
      </c>
      <c r="E21" s="136">
        <v>0.4</v>
      </c>
    </row>
    <row r="22" spans="2:11" x14ac:dyDescent="0.25">
      <c r="B22" t="s">
        <v>107</v>
      </c>
      <c r="C22" s="136">
        <v>0.15</v>
      </c>
      <c r="D22" s="136">
        <v>0.15</v>
      </c>
      <c r="E22" s="136">
        <v>0.15</v>
      </c>
    </row>
    <row r="23" spans="2:11" x14ac:dyDescent="0.25">
      <c r="B23" t="s">
        <v>108</v>
      </c>
      <c r="C23" s="130">
        <v>8</v>
      </c>
      <c r="D23" s="130">
        <v>8</v>
      </c>
      <c r="E23" s="130">
        <v>8</v>
      </c>
    </row>
    <row r="24" spans="2:11" x14ac:dyDescent="0.25">
      <c r="B24" t="s">
        <v>109</v>
      </c>
      <c r="C24" s="130">
        <v>600</v>
      </c>
      <c r="D24" s="130">
        <v>600</v>
      </c>
      <c r="E24" s="130">
        <v>600</v>
      </c>
    </row>
    <row r="25" spans="2:11" x14ac:dyDescent="0.25">
      <c r="C25" s="130"/>
      <c r="D25" s="130"/>
      <c r="E25" s="130"/>
    </row>
    <row r="26" spans="2:11" x14ac:dyDescent="0.25">
      <c r="B26" t="s">
        <v>122</v>
      </c>
      <c r="C26" s="130">
        <v>3.8603999999999998</v>
      </c>
      <c r="D26" s="130">
        <v>5.4046000000000003</v>
      </c>
      <c r="E26" s="130">
        <v>6.6913999999999998</v>
      </c>
    </row>
    <row r="27" spans="2:11" x14ac:dyDescent="0.25">
      <c r="C27" s="130"/>
      <c r="D27" s="130"/>
      <c r="E27" s="130"/>
    </row>
    <row r="28" spans="2:11" x14ac:dyDescent="0.25">
      <c r="B28" t="s">
        <v>125</v>
      </c>
      <c r="C28" s="50">
        <f>(C20-(C20*C21))/C23</f>
        <v>3622.5</v>
      </c>
      <c r="D28" s="50">
        <f t="shared" ref="D28:E28" si="2">(D20-(D20*D21))/D23</f>
        <v>4897.5</v>
      </c>
      <c r="E28" s="50">
        <f t="shared" si="2"/>
        <v>8775</v>
      </c>
      <c r="K28" s="50">
        <f>SUM(C28:C29)/C24</f>
        <v>8.8550000000000004</v>
      </c>
    </row>
    <row r="29" spans="2:11" x14ac:dyDescent="0.25">
      <c r="B29" t="s">
        <v>126</v>
      </c>
      <c r="C29" s="50">
        <f>((C20+(C20*C21))/2)*$C$4</f>
        <v>1690.5</v>
      </c>
      <c r="D29" s="50">
        <f t="shared" ref="D29:E29" si="3">((D20+(D20*D21))/2)*$C$4</f>
        <v>2285.5</v>
      </c>
      <c r="E29" s="50">
        <f t="shared" si="3"/>
        <v>4095</v>
      </c>
    </row>
    <row r="31" spans="2:11" x14ac:dyDescent="0.25">
      <c r="C31" t="s">
        <v>61</v>
      </c>
      <c r="D31" s="132" t="s">
        <v>113</v>
      </c>
      <c r="E31" s="132" t="s">
        <v>114</v>
      </c>
      <c r="F31" s="132" t="s">
        <v>115</v>
      </c>
      <c r="G31" s="132" t="s">
        <v>116</v>
      </c>
      <c r="H31" s="132" t="s">
        <v>117</v>
      </c>
      <c r="I31" s="132" t="s">
        <v>118</v>
      </c>
    </row>
    <row r="32" spans="2:11" x14ac:dyDescent="0.25">
      <c r="C32" s="130" t="str">
        <f>C19</f>
        <v>2WD 75</v>
      </c>
      <c r="D32" s="132" t="str">
        <f>$D$19</f>
        <v>2WD 105</v>
      </c>
      <c r="E32" s="132" t="str">
        <f t="shared" ref="E32:F32" si="4">$D$19</f>
        <v>2WD 105</v>
      </c>
      <c r="F32" s="132" t="str">
        <f t="shared" si="4"/>
        <v>2WD 105</v>
      </c>
      <c r="G32" s="132" t="str">
        <f>$E$19</f>
        <v>2WD 130</v>
      </c>
      <c r="H32" s="132" t="str">
        <f t="shared" ref="H32:I32" si="5">$E$19</f>
        <v>2WD 130</v>
      </c>
      <c r="I32" s="132" t="str">
        <f t="shared" si="5"/>
        <v>2WD 130</v>
      </c>
    </row>
    <row r="33" spans="2:9" x14ac:dyDescent="0.25">
      <c r="B33" t="s">
        <v>112</v>
      </c>
      <c r="C33" s="137">
        <f>$C$3/C14</f>
        <v>4.5871559633027523</v>
      </c>
      <c r="D33" s="137">
        <f t="shared" ref="D33:I33" si="6">$C$3/D14</f>
        <v>4.2253521126760569</v>
      </c>
      <c r="E33" s="137">
        <f t="shared" si="6"/>
        <v>4.2253521126760569</v>
      </c>
      <c r="F33" s="137">
        <f t="shared" si="6"/>
        <v>4.2253521126760569</v>
      </c>
      <c r="G33" s="137">
        <f t="shared" si="6"/>
        <v>1.7182130584192439</v>
      </c>
      <c r="H33" s="137">
        <f t="shared" si="6"/>
        <v>1.7182130584192439</v>
      </c>
      <c r="I33" s="137">
        <f t="shared" si="6"/>
        <v>1.7182130584192439</v>
      </c>
    </row>
    <row r="34" spans="2:9" x14ac:dyDescent="0.25">
      <c r="B34" t="s">
        <v>111</v>
      </c>
      <c r="C34" s="137">
        <f>($C$2*C26)/C14</f>
        <v>2.951376146788991</v>
      </c>
      <c r="D34" s="137">
        <f>($C$2*$D$26)/D14</f>
        <v>3.8060563380281698</v>
      </c>
      <c r="E34" s="137">
        <f>($C$2*$D$26)/E14</f>
        <v>3.8060563380281698</v>
      </c>
      <c r="F34" s="137">
        <f>($C$2*$D$26)/F14</f>
        <v>3.8060563380281698</v>
      </c>
      <c r="G34" s="137">
        <f>($C$2*$E$26)/G14</f>
        <v>1.9162084765177547</v>
      </c>
      <c r="H34" s="137">
        <f t="shared" ref="H34:I34" si="7">($C$2*$E$26)/H14</f>
        <v>1.9162084765177547</v>
      </c>
      <c r="I34" s="137">
        <f t="shared" si="7"/>
        <v>1.9162084765177547</v>
      </c>
    </row>
    <row r="35" spans="2:9" x14ac:dyDescent="0.25">
      <c r="B35" t="s">
        <v>107</v>
      </c>
      <c r="C35" s="137">
        <f>((C20*C22)/C23/C24/C14)+((C8*C10)/C11/C12/C14)</f>
        <v>7.2894113149847106</v>
      </c>
      <c r="D35" s="137">
        <f>(($D$20*$D$22)/$D$23/$D$24/D14)+((D8*D10)/D11/D12/D14)</f>
        <v>12.49299295774648</v>
      </c>
      <c r="E35" s="137">
        <f>(($D$20*$D$22)/$D$23/$D$24/E14)+((E8*E10)/E11/E12/E14)</f>
        <v>7.3548708920187815</v>
      </c>
      <c r="F35" s="137">
        <f>((D20*D22)/D23/D24/F14)+((F8*F10)/F11/F12/F14)</f>
        <v>11.355508048289739</v>
      </c>
      <c r="G35" s="137">
        <f>(($E$20*$E$22)/$E$23/$E$24/G14)+((G8*G10)/G11/G12/G14)</f>
        <v>12.076056961366241</v>
      </c>
      <c r="H35" s="137">
        <f>(($E$20*$E$22)/$E$23/$E$24/H14)+((H8*H10)/H11/H12/H14)</f>
        <v>15.836402686660419</v>
      </c>
      <c r="I35" s="137">
        <f>(($E$20*$E$22)/$E$23/$E$24/I14)+((I8*I10)/I11/I12/I14)</f>
        <v>12.957469020097886</v>
      </c>
    </row>
    <row r="36" spans="2:9" x14ac:dyDescent="0.25">
      <c r="B36" t="s">
        <v>123</v>
      </c>
      <c r="C36" s="137">
        <f>((C16+C17)/C12/C14)+((C28+C29)/C24/C14)</f>
        <v>11.925519877675839</v>
      </c>
      <c r="D36" s="137">
        <f>((D16+D17)/D12/D14)+(($D$28+$D$29)/$D$24/D14)</f>
        <v>19.461828638497654</v>
      </c>
      <c r="E36" s="137">
        <f>((E16+E17)/E12/E14)+(($D$28+$D$29)/$D$24/E14)</f>
        <v>12.525363849765258</v>
      </c>
      <c r="F36" s="137">
        <f>((F16+F17)/F12/F14)+((D28+D29)/D24/F14)</f>
        <v>17.926224010731055</v>
      </c>
      <c r="G36" s="137">
        <f>((G16+G17)/G12/G14)+(($E$28+$E$29)/$E$24/G14)</f>
        <v>18.194322086847858</v>
      </c>
      <c r="H36" s="137">
        <f t="shared" ref="H36:I36" si="8">((H16+H17)/H12/H14)+(($E$28+$E$29)/$E$24/H14)</f>
        <v>23.270788815994997</v>
      </c>
      <c r="I36" s="137">
        <f t="shared" si="8"/>
        <v>19.384228366135581</v>
      </c>
    </row>
    <row r="38" spans="2:9" x14ac:dyDescent="0.25">
      <c r="B38" t="s">
        <v>127</v>
      </c>
      <c r="C38" s="50">
        <f>SUM(C33:C36)</f>
        <v>26.753463302752294</v>
      </c>
      <c r="D38" s="50">
        <f t="shared" ref="D38:I38" si="9">SUM(D33:D36)</f>
        <v>39.986230046948364</v>
      </c>
      <c r="E38" s="50">
        <f t="shared" si="9"/>
        <v>27.911643192488263</v>
      </c>
      <c r="F38" s="50">
        <f t="shared" si="9"/>
        <v>37.313140509725017</v>
      </c>
      <c r="G38" s="50">
        <f t="shared" si="9"/>
        <v>33.904800583151101</v>
      </c>
      <c r="H38" s="50">
        <f t="shared" si="9"/>
        <v>42.741613037592415</v>
      </c>
      <c r="I38" s="50">
        <f t="shared" si="9"/>
        <v>35.976118921170468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4:K20"/>
  <sheetViews>
    <sheetView workbookViewId="0">
      <selection activeCell="K34" sqref="K34"/>
    </sheetView>
  </sheetViews>
  <sheetFormatPr defaultRowHeight="15" x14ac:dyDescent="0.25"/>
  <cols>
    <col min="3" max="5" width="11.140625" bestFit="1" customWidth="1"/>
    <col min="7" max="9" width="10.140625" bestFit="1" customWidth="1"/>
    <col min="11" max="11" width="10.140625" bestFit="1" customWidth="1"/>
  </cols>
  <sheetData>
    <row r="4" spans="1:11" x14ac:dyDescent="0.25">
      <c r="A4" t="s">
        <v>62</v>
      </c>
    </row>
    <row r="5" spans="1:11" x14ac:dyDescent="0.25">
      <c r="C5" s="155" t="s">
        <v>53</v>
      </c>
      <c r="D5" s="155"/>
      <c r="E5" s="155"/>
      <c r="G5" s="155" t="s">
        <v>54</v>
      </c>
      <c r="H5" s="155"/>
      <c r="I5" s="155"/>
      <c r="K5" t="s">
        <v>61</v>
      </c>
    </row>
    <row r="6" spans="1:11" x14ac:dyDescent="0.25">
      <c r="C6" s="23" t="s">
        <v>55</v>
      </c>
      <c r="D6" s="23" t="s">
        <v>56</v>
      </c>
      <c r="E6" s="23" t="s">
        <v>57</v>
      </c>
      <c r="F6" s="23"/>
      <c r="G6" s="23" t="s">
        <v>58</v>
      </c>
      <c r="H6" s="23" t="s">
        <v>59</v>
      </c>
      <c r="I6" s="23" t="s">
        <v>60</v>
      </c>
    </row>
    <row r="7" spans="1:11" x14ac:dyDescent="0.25">
      <c r="C7" s="51" t="s">
        <v>100</v>
      </c>
      <c r="D7" s="51" t="s">
        <v>101</v>
      </c>
      <c r="E7" s="51" t="s">
        <v>102</v>
      </c>
      <c r="F7" s="51"/>
      <c r="G7" s="51" t="s">
        <v>100</v>
      </c>
      <c r="H7" s="51" t="s">
        <v>103</v>
      </c>
      <c r="I7" s="51" t="s">
        <v>102</v>
      </c>
      <c r="K7" s="51" t="s">
        <v>104</v>
      </c>
    </row>
    <row r="8" spans="1:11" x14ac:dyDescent="0.25">
      <c r="C8">
        <v>92000</v>
      </c>
      <c r="D8">
        <v>156500</v>
      </c>
      <c r="E8">
        <v>142000</v>
      </c>
      <c r="G8">
        <v>50900</v>
      </c>
      <c r="H8">
        <v>29631</v>
      </c>
      <c r="I8">
        <v>40500</v>
      </c>
      <c r="K8">
        <v>24500</v>
      </c>
    </row>
    <row r="9" spans="1:11" x14ac:dyDescent="0.25">
      <c r="C9">
        <v>109276</v>
      </c>
      <c r="D9">
        <v>156500</v>
      </c>
      <c r="E9">
        <v>120000</v>
      </c>
      <c r="G9">
        <v>41000</v>
      </c>
      <c r="H9">
        <v>21900</v>
      </c>
      <c r="I9">
        <v>40500</v>
      </c>
      <c r="K9">
        <v>23400</v>
      </c>
    </row>
    <row r="10" spans="1:11" x14ac:dyDescent="0.25">
      <c r="C10">
        <v>99975</v>
      </c>
      <c r="D10">
        <v>140900</v>
      </c>
      <c r="E10">
        <v>102900</v>
      </c>
      <c r="G10">
        <v>39485</v>
      </c>
      <c r="H10">
        <v>17900</v>
      </c>
      <c r="I10">
        <v>39000</v>
      </c>
      <c r="K10">
        <v>22689</v>
      </c>
    </row>
    <row r="11" spans="1:11" x14ac:dyDescent="0.25">
      <c r="C11">
        <v>90846</v>
      </c>
      <c r="D11">
        <v>139900</v>
      </c>
      <c r="E11">
        <v>94000</v>
      </c>
      <c r="G11">
        <v>37853</v>
      </c>
      <c r="H11">
        <v>27147</v>
      </c>
      <c r="I11">
        <v>38500</v>
      </c>
      <c r="K11">
        <v>21900</v>
      </c>
    </row>
    <row r="12" spans="1:11" x14ac:dyDescent="0.25">
      <c r="C12">
        <v>84900</v>
      </c>
      <c r="D12">
        <v>134500</v>
      </c>
      <c r="E12">
        <v>109900</v>
      </c>
      <c r="H12">
        <v>24900</v>
      </c>
      <c r="I12">
        <v>36900</v>
      </c>
      <c r="K12">
        <v>21900</v>
      </c>
    </row>
    <row r="13" spans="1:11" x14ac:dyDescent="0.25">
      <c r="C13">
        <v>122348</v>
      </c>
      <c r="D13">
        <v>130251</v>
      </c>
      <c r="E13">
        <v>108587</v>
      </c>
      <c r="H13">
        <v>22937</v>
      </c>
      <c r="I13">
        <v>36500</v>
      </c>
      <c r="K13">
        <v>21000</v>
      </c>
    </row>
    <row r="14" spans="1:11" x14ac:dyDescent="0.25">
      <c r="C14">
        <v>119900</v>
      </c>
      <c r="D14">
        <v>130000</v>
      </c>
      <c r="E14">
        <v>107500</v>
      </c>
      <c r="I14">
        <v>36000</v>
      </c>
      <c r="K14">
        <v>20900</v>
      </c>
    </row>
    <row r="15" spans="1:11" x14ac:dyDescent="0.25">
      <c r="C15">
        <v>106900</v>
      </c>
      <c r="D15">
        <v>130000</v>
      </c>
      <c r="E15">
        <v>106500</v>
      </c>
    </row>
    <row r="16" spans="1:11" x14ac:dyDescent="0.25">
      <c r="C16">
        <v>99000</v>
      </c>
      <c r="D16">
        <v>123000</v>
      </c>
      <c r="E16">
        <v>105900</v>
      </c>
    </row>
    <row r="17" spans="3:11" x14ac:dyDescent="0.25">
      <c r="C17">
        <v>97400</v>
      </c>
      <c r="D17">
        <v>120000</v>
      </c>
      <c r="E17">
        <v>104900</v>
      </c>
    </row>
    <row r="18" spans="3:11" x14ac:dyDescent="0.25">
      <c r="C18">
        <v>96900</v>
      </c>
      <c r="D18">
        <v>119000</v>
      </c>
      <c r="E18">
        <v>101900</v>
      </c>
    </row>
    <row r="20" spans="3:11" x14ac:dyDescent="0.25">
      <c r="C20" s="52">
        <f>AVERAGE(C8:C18)</f>
        <v>101767.72727272728</v>
      </c>
      <c r="D20" s="52">
        <f t="shared" ref="D20:E20" si="0">AVERAGE(D8:D18)</f>
        <v>134595.54545454544</v>
      </c>
      <c r="E20" s="52">
        <f t="shared" si="0"/>
        <v>109462.45454545454</v>
      </c>
      <c r="G20" s="52">
        <f>AVERAGE(G8:G11)</f>
        <v>42309.5</v>
      </c>
      <c r="H20" s="52">
        <f>AVERAGE(H8:H13)</f>
        <v>24069.166666666668</v>
      </c>
      <c r="I20" s="52">
        <f>AVERAGE(I8:I14)</f>
        <v>38271.428571428572</v>
      </c>
      <c r="K20" s="52">
        <f>AVERAGE(K8:K14)</f>
        <v>22327</v>
      </c>
    </row>
  </sheetData>
  <mergeCells count="2">
    <mergeCell ref="C5:E5"/>
    <mergeCell ref="G5:I5"/>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Cover</vt:lpstr>
      <vt:lpstr>Instructions</vt:lpstr>
      <vt:lpstr>Owning Equipment</vt:lpstr>
      <vt:lpstr>Custom Hire</vt:lpstr>
      <vt:lpstr>List Names</vt:lpstr>
      <vt:lpstr>Data</vt:lpstr>
      <vt:lpstr>Machinery Ownership Data</vt:lpstr>
      <vt:lpstr>Used Baler Data</vt:lpstr>
      <vt:lpstr>APPLIED</vt:lpstr>
      <vt:lpstr>Crop</vt:lpstr>
      <vt:lpstr>CROPS</vt:lpstr>
      <vt:lpstr>DAYS</vt:lpstr>
      <vt:lpstr>K</vt:lpstr>
      <vt:lpstr>MEASURE</vt:lpstr>
      <vt:lpstr>N</vt:lpstr>
      <vt:lpstr>OWNERSHIP</vt:lpstr>
      <vt:lpstr>P</vt:lpstr>
      <vt:lpstr>PRICING</vt:lpstr>
      <vt:lpstr>Cover!Print_Area</vt:lpstr>
      <vt:lpstr>'Custom Hire'!Print_Area</vt:lpstr>
      <vt:lpstr>'Owning Equipment'!Print_Area</vt:lpstr>
      <vt:lpstr>WINTER</vt:lpstr>
      <vt:lpstr>YEAR</vt:lpstr>
    </vt:vector>
  </TitlesOfParts>
  <Company>UK Agricultural Economics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Shockley</dc:creator>
  <cp:lastModifiedBy>Jordan Shockley</cp:lastModifiedBy>
  <cp:lastPrinted>2016-02-22T14:51:33Z</cp:lastPrinted>
  <dcterms:created xsi:type="dcterms:W3CDTF">2015-10-01T13:05:26Z</dcterms:created>
  <dcterms:modified xsi:type="dcterms:W3CDTF">2019-04-05T18:13:51Z</dcterms:modified>
</cp:coreProperties>
</file>